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10114"/>
  <workbookPr/>
  <mc:AlternateContent xmlns:mc="http://schemas.openxmlformats.org/markup-compatibility/2006">
    <mc:Choice Requires="x15">
      <x15ac:absPath xmlns:x15ac="http://schemas.microsoft.com/office/spreadsheetml/2010/11/ac" url="/Users/krishna/Documents/Trine/Terms/Statitstics  - Spring Term 1/Week 1/"/>
    </mc:Choice>
  </mc:AlternateContent>
  <xr:revisionPtr revIDLastSave="0" documentId="13_ncr:1_{2286334D-C1F4-2847-BF04-1B862FDB3FCC}" xr6:coauthVersionLast="47" xr6:coauthVersionMax="47" xr10:uidLastSave="{00000000-0000-0000-0000-000000000000}"/>
  <bookViews>
    <workbookView xWindow="3060" yWindow="760" windowWidth="26860" windowHeight="16840" firstSheet="9" activeTab="16" xr2:uid="{00000000-000D-0000-FFFF-FFFF00000000}"/>
  </bookViews>
  <sheets>
    <sheet name="Pb1_IQR_Boxplot" sheetId="1" r:id="rId1"/>
    <sheet name="LA_2" sheetId="4" r:id="rId2"/>
    <sheet name="golf_3" sheetId="5" r:id="rId3"/>
    <sheet name="4_MF_Weighted_Mean" sheetId="6" r:id="rId4"/>
    <sheet name="5_1_Box" sheetId="7" r:id="rId5"/>
    <sheet name="6_GMAT" sheetId="8" r:id="rId6"/>
    <sheet name="7 &amp; 18" sheetId="9" r:id="rId7"/>
    <sheet name="8_$_Maturity" sheetId="10" r:id="rId8"/>
    <sheet name="9_Household_Mean_Median_skew" sheetId="11" r:id="rId9"/>
    <sheet name="10_0.0076_4_decimal" sheetId="12" r:id="rId10"/>
    <sheet name="11_atlanta" sheetId="13" r:id="rId11"/>
    <sheet name="12_age_cell" sheetId="14" r:id="rId12"/>
    <sheet name="13_patients" sheetId="19" r:id="rId13"/>
    <sheet name="14_Z-score" sheetId="20" r:id="rId14"/>
    <sheet name="15_Ipad_outliers_IQR" sheetId="21" r:id="rId15"/>
    <sheet name="Q1_16_top_companies" sheetId="22" r:id="rId16"/>
    <sheet name="17_scatter_regression" sheetId="23" r:id="rId17"/>
    <sheet name="_STDS_DG10128107" sheetId="3" state="hidden" r:id="rId18"/>
  </sheets>
  <definedNames>
    <definedName name="_xlnm._FilterDatabase" localSheetId="14" hidden="1">'15_Ipad_outliers_IQR'!$A$1:$A$19</definedName>
    <definedName name="_xlnm._FilterDatabase" localSheetId="8" hidden="1">'9_Household_Mean_Median_skew'!$D$1:$D$51</definedName>
    <definedName name="_xlnm._FilterDatabase" localSheetId="15" hidden="1">Q1_16_top_companies!$C$1:$C$51</definedName>
    <definedName name="ST_Automobile">Pb1_IQR_Boxplot!$B$2:$B$11</definedName>
    <definedName name="ST_Public">Pb1_IQR_Boxplot!$A$2:$A$11</definedName>
    <definedName name="STWBD_StatToolsBoxPlot_DefaultDataFormat" hidden="1">" 0"</definedName>
    <definedName name="STWBD_StatToolsBoxPlot_HasDefaultInfo" hidden="1">"TRUE"</definedName>
    <definedName name="STWBD_StatToolsBoxPlot_IncludeKey" hidden="1">"FALSE"</definedName>
    <definedName name="STWBD_StatToolsBoxPlot_VariableList" hidden="1">2</definedName>
    <definedName name="STWBD_StatToolsBoxPlot_VariableList_1" hidden="1">"U_x0001_VG904DD7146C23B_x0001_"</definedName>
    <definedName name="STWBD_StatToolsBoxPlot_VariableList_2" hidden="1">"U_x0001_VGDA493F13CF620F_x0001_"</definedName>
    <definedName name="STWBD_StatToolsBoxPlot_VarSelectorDefaultDataSet" hidden="1">"DG10128107"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5" i="1" l="1"/>
  <c r="K7" i="1"/>
  <c r="K6" i="1"/>
  <c r="K5" i="1"/>
  <c r="J7" i="1"/>
  <c r="J6" i="1"/>
  <c r="I5" i="4"/>
  <c r="I7" i="4"/>
  <c r="I6" i="4"/>
  <c r="G5" i="4"/>
  <c r="G6" i="4"/>
  <c r="I3" i="22"/>
  <c r="K3" i="22"/>
  <c r="J3" i="22"/>
  <c r="H7" i="4"/>
  <c r="H6" i="4"/>
  <c r="H5" i="4"/>
  <c r="F28" i="23"/>
  <c r="D2" i="23"/>
  <c r="K5" i="22"/>
  <c r="K4" i="22"/>
  <c r="J5" i="22"/>
  <c r="J4" i="22"/>
  <c r="I5" i="22"/>
  <c r="I4" i="22"/>
  <c r="G5" i="21"/>
  <c r="G4" i="21"/>
  <c r="G3" i="21"/>
  <c r="G6" i="21"/>
  <c r="C5" i="20"/>
  <c r="C4" i="20"/>
  <c r="C3" i="20"/>
  <c r="C2" i="20"/>
  <c r="C6" i="20"/>
  <c r="G6" i="19"/>
  <c r="G5" i="19"/>
  <c r="G4" i="19"/>
  <c r="G3" i="19"/>
  <c r="C3" i="12"/>
  <c r="V5" i="11"/>
  <c r="V4" i="11"/>
  <c r="V3" i="11"/>
  <c r="E2" i="10"/>
  <c r="B11" i="6"/>
  <c r="G3" i="9"/>
  <c r="G5" i="9"/>
  <c r="G4" i="9"/>
  <c r="C6" i="8"/>
  <c r="B6" i="8"/>
  <c r="C5" i="8"/>
  <c r="B5" i="8"/>
  <c r="C4" i="8"/>
  <c r="B4" i="8"/>
  <c r="D6" i="7"/>
  <c r="D5" i="7"/>
  <c r="D4" i="7"/>
  <c r="D3" i="7"/>
  <c r="D19" i="4"/>
  <c r="G7" i="4"/>
  <c r="E19" i="1"/>
  <c r="G19" i="1"/>
  <c r="B9" i="3"/>
  <c r="B16" i="3"/>
  <c r="B13" i="3"/>
  <c r="B7" i="3"/>
  <c r="B3" i="3"/>
  <c r="J8" i="1" l="1"/>
  <c r="I6" i="22"/>
  <c r="M3" i="22" s="1"/>
  <c r="J3" i="21"/>
  <c r="V6" i="11"/>
  <c r="V11" i="11" s="1"/>
  <c r="W11" i="11"/>
  <c r="G6" i="9"/>
  <c r="K8" i="1"/>
  <c r="M5" i="22" l="1"/>
  <c r="J5" i="21"/>
</calcChain>
</file>

<file path=xl/sharedStrings.xml><?xml version="1.0" encoding="utf-8"?>
<sst xmlns="http://schemas.openxmlformats.org/spreadsheetml/2006/main" count="639" uniqueCount="318">
  <si>
    <t>Public</t>
  </si>
  <si>
    <t>Automobile</t>
  </si>
  <si>
    <t>StatTools Version that generated sheet, Major</t>
  </si>
  <si>
    <t>StatTools Version that generated sheet, Minor</t>
  </si>
  <si>
    <t>StatTools Version that generated sheet, Revision</t>
  </si>
  <si>
    <t>Min. StatTools Version to Read Sheet, Major (note ST versions before 1.1.1 don't perform forward compatibility check)</t>
  </si>
  <si>
    <t>Min. StatTools Version to Read Sheet, Minor</t>
  </si>
  <si>
    <t>Min. StatTools Version to Read Sheet, Revision</t>
  </si>
  <si>
    <t>Min. StatTools version to not put up warning about extra info, Major</t>
  </si>
  <si>
    <t>Min. StatTools version to not put up warning about extra info, Minor</t>
  </si>
  <si>
    <t>Min. StatTools version to not put up warning about extra info, Revision</t>
  </si>
  <si>
    <t>Name</t>
  </si>
  <si>
    <t>Data Set #1</t>
  </si>
  <si>
    <t>GUID</t>
  </si>
  <si>
    <t>DG10128107</t>
  </si>
  <si>
    <t>Format Range</t>
  </si>
  <si>
    <t>Variable Layout</t>
  </si>
  <si>
    <t>Columns</t>
  </si>
  <si>
    <t>Variable Names In Cells</t>
  </si>
  <si>
    <t>Variable Names In 2nd Cells</t>
  </si>
  <si>
    <t>Data Set Ranges</t>
  </si>
  <si>
    <t>Data Sheet Format</t>
  </si>
  <si>
    <t>Formula Eval Cell</t>
  </si>
  <si>
    <t>Num Stored Vars</t>
  </si>
  <si>
    <t>1 : Info</t>
  </si>
  <si>
    <t>VG904DD7146C23B</t>
  </si>
  <si>
    <t>var1</t>
  </si>
  <si>
    <t>ST_Public</t>
  </si>
  <si>
    <t>1 : Ranges</t>
  </si>
  <si>
    <t>1 : MultiRefs</t>
  </si>
  <si>
    <t>2 : Info</t>
  </si>
  <si>
    <t>VGDA493F13CF620F</t>
  </si>
  <si>
    <t>var2</t>
  </si>
  <si>
    <t>ST_Automobile</t>
  </si>
  <si>
    <t>2 : Ranges</t>
  </si>
  <si>
    <t>2 : MultiRefs</t>
  </si>
  <si>
    <t>Mean</t>
  </si>
  <si>
    <t>Standard Error</t>
  </si>
  <si>
    <t>Median</t>
  </si>
  <si>
    <t>Mode</t>
  </si>
  <si>
    <t>Standard Deviation</t>
  </si>
  <si>
    <t>Sample Variance</t>
  </si>
  <si>
    <t>Kurtosis</t>
  </si>
  <si>
    <t>Skewness</t>
  </si>
  <si>
    <t>Range</t>
  </si>
  <si>
    <t>Minimum</t>
  </si>
  <si>
    <t>Maximum</t>
  </si>
  <si>
    <t>Sum</t>
  </si>
  <si>
    <t>Count</t>
  </si>
  <si>
    <t>Confidence Level(95.0%)</t>
  </si>
  <si>
    <t>Sample S.D</t>
  </si>
  <si>
    <t>Descriptive Statistics Summary from Data Analysis Tool pack of Excel</t>
  </si>
  <si>
    <t>Air quality metrics</t>
  </si>
  <si>
    <t>Column1</t>
  </si>
  <si>
    <t>Excel formula of Quartiles calc</t>
  </si>
  <si>
    <t>Q1</t>
  </si>
  <si>
    <t>Q2</t>
  </si>
  <si>
    <t>Q3</t>
  </si>
  <si>
    <t>Interquartile range = Q3-Q1= 55-45 =10</t>
  </si>
  <si>
    <t xml:space="preserve">Public Transportation Consumer Minutes </t>
  </si>
  <si>
    <t xml:space="preserve">Automobile Transportation Consumer Minutes </t>
  </si>
  <si>
    <t>Excel cal of Quartiles</t>
  </si>
  <si>
    <t>IQR (Interquartile range)   = Q3-Q1</t>
  </si>
  <si>
    <t>2018 Season</t>
  </si>
  <si>
    <t>2019 Season</t>
  </si>
  <si>
    <t>Column2</t>
  </si>
  <si>
    <t>Confidence Level(99.0%)</t>
  </si>
  <si>
    <t>Type of Fund</t>
  </si>
  <si>
    <t>Number of Funds</t>
  </si>
  <si>
    <t>Total Return (%)</t>
  </si>
  <si>
    <t>Domestic Equity</t>
  </si>
  <si>
    <t>International Equity</t>
  </si>
  <si>
    <t>Specialty Stock</t>
  </si>
  <si>
    <t>Hybrid</t>
  </si>
  <si>
    <t xml:space="preserve">Weighed avg return % = </t>
  </si>
  <si>
    <t>$2000 in Domestic Equity funds</t>
  </si>
  <si>
    <t>$4000 in International Equity funds</t>
  </si>
  <si>
    <t>$3000 in Specialty Stock funds</t>
  </si>
  <si>
    <t>$1000 in Hybrid funds</t>
  </si>
  <si>
    <t>Total Investment = $10,000</t>
  </si>
  <si>
    <t>Domestic Equity: Proportion = $2000 / $10000 = 0.20, Total Return = 4.65%</t>
  </si>
  <si>
    <t>International Equity: Proportion = $4000 / $10000 = 0.40, Total Return = 18.15%</t>
  </si>
  <si>
    <t>Specialty Stock: Proportion = $3000 / $10000 = 0.30, Total Return = 11.36%</t>
  </si>
  <si>
    <t>Hybrid: Proportion = $1000 / $10000 = 0.10, Total Return = 6.75%</t>
  </si>
  <si>
    <t>Expected Return=(0.20×4.65)+(0.40×18.15)+(0.30×11.36)+(0.10×6.75)</t>
  </si>
  <si>
    <t>Expected Return=12.28%</t>
  </si>
  <si>
    <r>
      <rPr>
        <b/>
        <sz val="12"/>
        <color theme="1"/>
        <rFont val="Times New Roman"/>
        <family val="1"/>
      </rPr>
      <t>Expected Retur</t>
    </r>
    <r>
      <rPr>
        <sz val="12"/>
        <color theme="1"/>
        <rFont val="Times New Roman"/>
        <family val="2"/>
      </rPr>
      <t>n=∑(Proportion in each fund×Total Return of that fund)</t>
    </r>
  </si>
  <si>
    <t>data</t>
  </si>
  <si>
    <t xml:space="preserve">Mean </t>
  </si>
  <si>
    <t>SD</t>
  </si>
  <si>
    <t>95% (within two standard deviations above the mean)</t>
  </si>
  <si>
    <t>99.7% (within three standard deviations above the mean)</t>
  </si>
  <si>
    <t>Ref: https://www.geeksforgeeks.org/how-to-apply-the-empirical-rule-in-excel/</t>
  </si>
  <si>
    <t>68% of data falls between (within one standard deviation above the mean)</t>
  </si>
  <si>
    <t>647 or higher is  ≈ 32% (As
547
+
100
=
647 is one standard deviation above the mean).</t>
  </si>
  <si>
    <t>747 or higher is ≈16%≈16% (because 547+2×100=747547+2×100=747 is two standard deviations above the mean).</t>
  </si>
  <si>
    <t>Data</t>
  </si>
  <si>
    <t>Between 447 and 547 is ≈34%≈34% (approximately 68% within one standard deviation).</t>
  </si>
  <si>
    <t>Between 347 and 647 is ≈86%≈86% (approximately 95% within two standard deviations).</t>
  </si>
  <si>
    <t xml:space="preserve">Maturity </t>
  </si>
  <si>
    <t xml:space="preserve">Dollar Value ($ millions) </t>
  </si>
  <si>
    <t xml:space="preserve"> City </t>
  </si>
  <si>
    <t xml:space="preserve"> Median Household Income </t>
  </si>
  <si>
    <t xml:space="preserve"> Pelham, AL </t>
  </si>
  <si>
    <t xml:space="preserve"> Juneau, AK </t>
  </si>
  <si>
    <t xml:space="preserve"> Paradise Valley, AZ </t>
  </si>
  <si>
    <t xml:space="preserve"> Fayetteville, AR </t>
  </si>
  <si>
    <t xml:space="preserve"> Monterey Park, CA </t>
  </si>
  <si>
    <t xml:space="preserve"> Lone Tree, CO </t>
  </si>
  <si>
    <t xml:space="preserve"> Manchester, CT </t>
  </si>
  <si>
    <t xml:space="preserve"> Hockessin, DE </t>
  </si>
  <si>
    <t xml:space="preserve"> St. Augustine, FL </t>
  </si>
  <si>
    <t xml:space="preserve"> Vinings, GA </t>
  </si>
  <si>
    <t xml:space="preserve"> Kapaa, HI </t>
  </si>
  <si>
    <t xml:space="preserve"> Meridian, ID </t>
  </si>
  <si>
    <t xml:space="preserve"> Schaumburg, IL </t>
  </si>
  <si>
    <t xml:space="preserve"> Fishers, IN </t>
  </si>
  <si>
    <t xml:space="preserve"> Council Bluffs, IA </t>
  </si>
  <si>
    <t xml:space="preserve"> Lenexa, KS </t>
  </si>
  <si>
    <t xml:space="preserve"> Georgetown, KY </t>
  </si>
  <si>
    <t xml:space="preserve"> Bossier City, LA </t>
  </si>
  <si>
    <t xml:space="preserve"> South Portland, ME </t>
  </si>
  <si>
    <t xml:space="preserve"> Rockville, MD </t>
  </si>
  <si>
    <t xml:space="preserve"> Waltham, MA </t>
  </si>
  <si>
    <t xml:space="preserve"> Farmington Hills, MI </t>
  </si>
  <si>
    <t xml:space="preserve"> Woodbury, MN </t>
  </si>
  <si>
    <t xml:space="preserve"> Olive Branch, MS </t>
  </si>
  <si>
    <t xml:space="preserve"> St. Peters, MO </t>
  </si>
  <si>
    <t xml:space="preserve"> Bozeman, MT </t>
  </si>
  <si>
    <t xml:space="preserve"> Papillion, NE </t>
  </si>
  <si>
    <t xml:space="preserve"> Sparks, NV </t>
  </si>
  <si>
    <t xml:space="preserve"> Nashua, NH </t>
  </si>
  <si>
    <t xml:space="preserve"> North Arlington, NJ </t>
  </si>
  <si>
    <t xml:space="preserve"> Rio Rancho, NM </t>
  </si>
  <si>
    <t xml:space="preserve"> Valley Stream, NY </t>
  </si>
  <si>
    <t xml:space="preserve"> Concord, NC </t>
  </si>
  <si>
    <t xml:space="preserve"> Dickinson, ND </t>
  </si>
  <si>
    <t xml:space="preserve"> Wooster, OH </t>
  </si>
  <si>
    <t xml:space="preserve"> Mustang, OK </t>
  </si>
  <si>
    <t xml:space="preserve"> Beaverton, OR </t>
  </si>
  <si>
    <t xml:space="preserve"> Lower Merion, PA </t>
  </si>
  <si>
    <t xml:space="preserve"> Warwick, RI </t>
  </si>
  <si>
    <t xml:space="preserve"> Mauldin, SC </t>
  </si>
  <si>
    <t xml:space="preserve"> Rapid City, SD </t>
  </si>
  <si>
    <t xml:space="preserve"> Franklin, TN </t>
  </si>
  <si>
    <t xml:space="preserve"> Allen, TX </t>
  </si>
  <si>
    <t xml:space="preserve"> Orem, UT </t>
  </si>
  <si>
    <t xml:space="preserve"> Colchester, VT </t>
  </si>
  <si>
    <t xml:space="preserve"> Reston, VA </t>
  </si>
  <si>
    <t xml:space="preserve"> Mercer Island, WA </t>
  </si>
  <si>
    <t xml:space="preserve"> Morgantown, WV </t>
  </si>
  <si>
    <t xml:space="preserve"> New Berlin, WI </t>
  </si>
  <si>
    <t xml:space="preserve"> Cheyenne, WY </t>
  </si>
  <si>
    <t>Ctrl + H  - To find &amp; replace</t>
  </si>
  <si>
    <t>The mean of positively skewed data will be greater than the median. In a negatively skewed distribution, the exact opposite is the case: the mean of negatively skewed data will be less than the median. If the data graphs symmetrically, the distribution has zero skewness, regardless of how long or fat the tails are.</t>
  </si>
  <si>
    <t xml:space="preserve">Ouliers </t>
  </si>
  <si>
    <t>If a data point falls outside the range of Q1 - 1.5IQR to Q3 + 1.5IQR, then it can be considered an outlier.</t>
  </si>
  <si>
    <t>Q3 + 1.5IQR</t>
  </si>
  <si>
    <t xml:space="preserve">Q1 - 1.5IQR </t>
  </si>
  <si>
    <t xml:space="preserve">Filter column for values &lt; 19698.875 </t>
  </si>
  <si>
    <t xml:space="preserve">Filter column for values &gt; 118633.875 </t>
  </si>
  <si>
    <t>5.5+1.1−3.5−1.1+1.8​</t>
  </si>
  <si>
    <t>Sum / 5</t>
  </si>
  <si>
    <t>Round-Trip Cost ($)</t>
  </si>
  <si>
    <t>Departure City</t>
  </si>
  <si>
    <t>Atlanta</t>
  </si>
  <si>
    <t>Salt Lake City</t>
  </si>
  <si>
    <t>Cincinnati</t>
  </si>
  <si>
    <t>New York</t>
  </si>
  <si>
    <t>Chicago</t>
  </si>
  <si>
    <t>Denver</t>
  </si>
  <si>
    <t>Los Angeles</t>
  </si>
  <si>
    <t>Seattle</t>
  </si>
  <si>
    <t>Detroit</t>
  </si>
  <si>
    <t>Philadelphia</t>
  </si>
  <si>
    <t>Washington, D.C.</t>
  </si>
  <si>
    <t>Miami</t>
  </si>
  <si>
    <t>San Francisco</t>
  </si>
  <si>
    <t>Las Vegas</t>
  </si>
  <si>
    <t>Phoenix</t>
  </si>
  <si>
    <t>Dallas</t>
  </si>
  <si>
    <t>18-34</t>
  </si>
  <si>
    <t>35-44</t>
  </si>
  <si>
    <t>45+</t>
  </si>
  <si>
    <t>0.76 * 100 decimal</t>
  </si>
  <si>
    <t>Wait Time (minutes)</t>
  </si>
  <si>
    <t> 16</t>
  </si>
  <si>
    <t>Ref: https://www.ablebits.com/office-addins-blog/excel-convert-text-to-number/</t>
  </si>
  <si>
    <t>Convert str to num</t>
  </si>
  <si>
    <t>Cleaned_Data</t>
  </si>
  <si>
    <t>Z-score</t>
  </si>
  <si>
    <t>Excel Formula Adjusting for Absolute/Relative References:</t>
  </si>
  <si>
    <t xml:space="preserve">
If formula contains cell references, Excel will adjust them based on relative positioning by default.
If you need certain references to remain constant (absolute), use $ before the column letter and/or row number (e.g., $A$1).</t>
  </si>
  <si>
    <t>Z-score: = (X - Mean) / Standard Deviation</t>
  </si>
  <si>
    <t>Ipads</t>
  </si>
  <si>
    <t>Q1 - 1.5 * (IQR)</t>
  </si>
  <si>
    <t>Q3 + 1.5I * (IQR)</t>
  </si>
  <si>
    <t>Filter column for values &gt; x</t>
  </si>
  <si>
    <t xml:space="preserve">Filter column for values &lt; x </t>
  </si>
  <si>
    <t>Since the mean is greater than the median, it suggests a positively skewed distribution. Therefore, relative to the mean, there are more students in districts with higher percentages of iPad usage and fewer districts with lower percentages.</t>
  </si>
  <si>
    <t>Rank</t>
  </si>
  <si>
    <t>Company Name</t>
  </si>
  <si>
    <t>Return</t>
  </si>
  <si>
    <t>Apple</t>
  </si>
  <si>
    <t>Amazon.com</t>
  </si>
  <si>
    <t>Google</t>
  </si>
  <si>
    <t>Berkshire Hathaway</t>
  </si>
  <si>
    <t>Starbucks</t>
  </si>
  <si>
    <t>Coca-Cola</t>
  </si>
  <si>
    <t>Walt Disney</t>
  </si>
  <si>
    <t>FedEx</t>
  </si>
  <si>
    <t>Southwest Airlines</t>
  </si>
  <si>
    <t>General Electric</t>
  </si>
  <si>
    <t>American Express</t>
  </si>
  <si>
    <t>Costco Wholesale</t>
  </si>
  <si>
    <t>Nike</t>
  </si>
  <si>
    <t>BMW</t>
  </si>
  <si>
    <t>Procter &amp; Gamble</t>
  </si>
  <si>
    <t>IBM</t>
  </si>
  <si>
    <t>Nordstrom</t>
  </si>
  <si>
    <t>Singapore Airlines</t>
  </si>
  <si>
    <t>Johnson &amp; Johnson</t>
  </si>
  <si>
    <t>Whole Foods Market</t>
  </si>
  <si>
    <t>Samsung Electronics</t>
  </si>
  <si>
    <t>McDonald's</t>
  </si>
  <si>
    <t>3M</t>
  </si>
  <si>
    <t>Microsoft</t>
  </si>
  <si>
    <t>Toyota Motor</t>
  </si>
  <si>
    <t>Boeing</t>
  </si>
  <si>
    <t>Exxon Mobil</t>
  </si>
  <si>
    <t>Wal-Mart Stores</t>
  </si>
  <si>
    <t>Target</t>
  </si>
  <si>
    <t>J.P. Morgan Chase</t>
  </si>
  <si>
    <t>Nestlé</t>
  </si>
  <si>
    <t>UPS</t>
  </si>
  <si>
    <t>Caterpillar</t>
  </si>
  <si>
    <t>Goldman Sachs Group</t>
  </si>
  <si>
    <t>Wells Fargo</t>
  </si>
  <si>
    <t>Volkswagen</t>
  </si>
  <si>
    <t>Unilever</t>
  </si>
  <si>
    <t>Facebook</t>
  </si>
  <si>
    <t>Marriott International</t>
  </si>
  <si>
    <t>Home Depot</t>
  </si>
  <si>
    <t>BlackRock</t>
  </si>
  <si>
    <t>PepsiCo</t>
  </si>
  <si>
    <t>DuPont</t>
  </si>
  <si>
    <t>eBay</t>
  </si>
  <si>
    <t>Accenture</t>
  </si>
  <si>
    <t>Deere</t>
  </si>
  <si>
    <t>Intel</t>
  </si>
  <si>
    <t>Delta Air Lines</t>
  </si>
  <si>
    <t>Cisco Systems</t>
  </si>
  <si>
    <t>AT&amp;T</t>
  </si>
  <si>
    <r>
      <rPr>
        <b/>
        <sz val="12"/>
        <color theme="1"/>
        <rFont val="Times New Roman"/>
        <family val="1"/>
      </rPr>
      <t>Quartile calc in excel reference</t>
    </r>
    <r>
      <rPr>
        <sz val="12"/>
        <color theme="1"/>
        <rFont val="Times New Roman"/>
        <family val="2"/>
      </rPr>
      <t xml:space="preserve">: https://www.youtube.com/watch?v=nv6Ho9j9RMc </t>
    </r>
  </si>
  <si>
    <t>Admit Rate (%)</t>
  </si>
  <si>
    <t>4-yr Grad. Rate (%)</t>
  </si>
  <si>
    <t>American University, Washington</t>
  </si>
  <si>
    <t>Bethel University, St. Paul</t>
  </si>
  <si>
    <t>Boston College, Chestnut Hill</t>
  </si>
  <si>
    <t>Brandeis University, Waltham</t>
  </si>
  <si>
    <t>Butler University, Indianapolis</t>
  </si>
  <si>
    <t>Carnegie Mellon University, Pittsburgh</t>
  </si>
  <si>
    <t>Case Western Reserve University, Cleveland</t>
  </si>
  <si>
    <t>Dartmouth College, Hanover</t>
  </si>
  <si>
    <t>Emory University, Atlanta</t>
  </si>
  <si>
    <t>Fordham University, New York</t>
  </si>
  <si>
    <t>Franciscan University of Steubenville, Steubenville</t>
  </si>
  <si>
    <t>Gonzaga University, Spokane</t>
  </si>
  <si>
    <t>Harvard University, Cambridge</t>
  </si>
  <si>
    <t>Indiana Wesleyan University, Marion</t>
  </si>
  <si>
    <t>John Carroll University, University Heights</t>
  </si>
  <si>
    <t>Johns Hopkins University, Baltimore</t>
  </si>
  <si>
    <t>Marist College, Poughkeepsie</t>
  </si>
  <si>
    <t>Massachusetts Institute of Technology, Cambridge</t>
  </si>
  <si>
    <t>Northwestern University, Evanston</t>
  </si>
  <si>
    <t>Princeton University, Princeton</t>
  </si>
  <si>
    <t>Rice University, Houston</t>
  </si>
  <si>
    <t>Rollins College, Winter Park</t>
  </si>
  <si>
    <t>Santa Clara University, Santa Clara</t>
  </si>
  <si>
    <t>Southern Methodist University, Dallas</t>
  </si>
  <si>
    <t>Union University, Jackson</t>
  </si>
  <si>
    <t>University of Chicago, Chicago</t>
  </si>
  <si>
    <t>University of Miami, Coral Gables</t>
  </si>
  <si>
    <t>University of Portland, Portland</t>
  </si>
  <si>
    <t>University of Tulsa, Tulsa</t>
  </si>
  <si>
    <t>Xavier University, Cincinnati</t>
  </si>
  <si>
    <t>SUMMARY OUTPUT</t>
  </si>
  <si>
    <t>Regression Statistics</t>
  </si>
  <si>
    <t>R Square</t>
  </si>
  <si>
    <t>Adjusted R Square</t>
  </si>
  <si>
    <t>Observations</t>
  </si>
  <si>
    <t>ANOVA</t>
  </si>
  <si>
    <t>Regression</t>
  </si>
  <si>
    <t>Residual</t>
  </si>
  <si>
    <t>Total</t>
  </si>
  <si>
    <t>Intercept</t>
  </si>
  <si>
    <t>df</t>
  </si>
  <si>
    <t>SS</t>
  </si>
  <si>
    <t>MS</t>
  </si>
  <si>
    <t>F</t>
  </si>
  <si>
    <t>Significance F</t>
  </si>
  <si>
    <t>Coefficients</t>
  </si>
  <si>
    <t>t Stat</t>
  </si>
  <si>
    <t>P-value</t>
  </si>
  <si>
    <t>Lower 95%</t>
  </si>
  <si>
    <t>Upper 95%</t>
  </si>
  <si>
    <t>Lower 95.0%</t>
  </si>
  <si>
    <t>Upper 95.0%</t>
  </si>
  <si>
    <t xml:space="preserve">1. Select scatter plot without selecting data </t>
  </si>
  <si>
    <t>2. Right click on empty canvas and select x-axis as per need</t>
  </si>
  <si>
    <r>
      <t xml:space="preserve">X Variable 1 </t>
    </r>
    <r>
      <rPr>
        <b/>
        <sz val="12"/>
        <color theme="1"/>
        <rFont val="Times New Roman"/>
        <family val="1"/>
      </rPr>
      <t>(Admit Rate on X-axis)</t>
    </r>
  </si>
  <si>
    <t>Correlation coefficient</t>
  </si>
  <si>
    <r>
      <rPr>
        <sz val="12"/>
        <color theme="1"/>
        <rFont val="Times New Roman"/>
        <family val="1"/>
      </rPr>
      <t>Multiple R</t>
    </r>
    <r>
      <rPr>
        <b/>
        <sz val="12"/>
        <color theme="1"/>
        <rFont val="Times New Roman"/>
        <family val="1"/>
      </rPr>
      <t xml:space="preserve"> </t>
    </r>
  </si>
  <si>
    <t>Ref: https://www.futurelearn.com/info/courses/data-analytics-for-business-manipulating-and-interpreting-your-data/0/steps/177517</t>
  </si>
  <si>
    <r>
      <t xml:space="preserve">import statistics
# Data
data = [28, 42, 58, 48, 45, 55, 60, 49, 50]
# Calculate interquartile range (IQR)
Q1 = statistics.median_low(data[:len(data)//2])
Q3 = statistics.median_high(data[len(data)//2:])
IQR = Q3 - Q1
</t>
    </r>
    <r>
      <rPr>
        <b/>
        <sz val="12"/>
        <color theme="1"/>
        <rFont val="Times New Roman"/>
        <family val="1"/>
      </rPr>
      <t>print(IQR) = 8</t>
    </r>
  </si>
  <si>
    <t xml:space="preserve">As shown in below ss, Text to columns to split into 2 columns on a delimiter $ </t>
  </si>
  <si>
    <t>CORRECT way to Cal QUARTILES: Use formula: Quartile.exc</t>
  </si>
  <si>
    <t>Correct Sol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</si>
</sst>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_(&quot;$&quot;* \(#,##0.00\);_(&quot;$&quot;* &quot;-&quot;??_);_(@_)"/>
    <numFmt numFmtId="164" formatCode="_(&quot;$&quot;* #,##0_);_(&quot;$&quot;* \(#,##0\);_(&quot;$&quot;* &quot;-&quot;??_);_(@_)"/>
  </numFmts>
  <fonts count="22" x14ac:knownFonts="1">
    <font>
      <sz val="12"/>
      <color theme="1"/>
      <name val="Times New Roman"/>
      <family val="2"/>
    </font>
    <font>
      <b/>
      <sz val="12"/>
      <color theme="1"/>
      <name val="Times New Roman"/>
      <family val="1"/>
    </font>
    <font>
      <i/>
      <sz val="12"/>
      <color theme="1"/>
      <name val="Times New Roman"/>
      <family val="2"/>
    </font>
    <font>
      <sz val="12"/>
      <color theme="1"/>
      <name val="Helvetica"/>
      <family val="2"/>
    </font>
    <font>
      <sz val="12"/>
      <color theme="1"/>
      <name val="Times New Roman"/>
      <family val="1"/>
    </font>
    <font>
      <i/>
      <sz val="12"/>
      <color theme="1"/>
      <name val="Times New Roman"/>
      <family val="1"/>
    </font>
    <font>
      <sz val="19"/>
      <color rgb="FF374151"/>
      <name val="Times New Roman"/>
      <family val="1"/>
    </font>
    <font>
      <sz val="16"/>
      <color rgb="FF0F0F0F"/>
      <name val="Arial"/>
      <family val="2"/>
    </font>
    <font>
      <b/>
      <sz val="12"/>
      <color rgb="FF0F0F0F"/>
      <name val="Times New Roman"/>
      <family val="1"/>
    </font>
    <font>
      <b/>
      <i/>
      <sz val="12"/>
      <color theme="1"/>
      <name val="Times New Roman"/>
      <family val="1"/>
    </font>
    <font>
      <b/>
      <sz val="12"/>
      <name val="Times New Roman"/>
      <family val="1"/>
      <charset val="1"/>
    </font>
    <font>
      <sz val="12"/>
      <name val="Times New Roman"/>
      <family val="1"/>
      <charset val="1"/>
    </font>
    <font>
      <sz val="9"/>
      <color rgb="FF000000"/>
      <name val="Verdana"/>
      <family val="2"/>
    </font>
    <font>
      <b/>
      <sz val="12"/>
      <color rgb="FF000000"/>
      <name val="Times New Roman"/>
      <family val="1"/>
    </font>
    <font>
      <sz val="12"/>
      <color rgb="FF000000"/>
      <name val="Times New Roman"/>
      <family val="2"/>
    </font>
    <font>
      <sz val="14"/>
      <color rgb="FF374151"/>
      <name val="Times New Roman"/>
      <family val="1"/>
    </font>
    <font>
      <sz val="11"/>
      <color theme="1"/>
      <name val="Calibri"/>
      <family val="2"/>
    </font>
    <font>
      <sz val="12"/>
      <color rgb="FF000000"/>
      <name val="Times New Roman"/>
      <family val="1"/>
    </font>
    <font>
      <sz val="12"/>
      <color rgb="FF374151"/>
      <name val="Times New Roman"/>
      <family val="1"/>
    </font>
    <font>
      <b/>
      <sz val="12"/>
      <color rgb="FF374151"/>
      <name val="Times New Roman"/>
      <family val="1"/>
    </font>
    <font>
      <sz val="12"/>
      <color rgb="FFFF0000"/>
      <name val="Times New Roman"/>
      <family val="2"/>
    </font>
    <font>
      <b/>
      <sz val="12"/>
      <color rgb="FFFF0000"/>
      <name val="Times New Roman"/>
      <family val="1"/>
    </font>
  </fonts>
  <fills count="3">
    <fill>
      <patternFill patternType="none"/>
    </fill>
    <fill>
      <patternFill patternType="gray125"/>
    </fill>
    <fill>
      <patternFill patternType="solid">
        <fgColor rgb="FFFFFF00"/>
        <bgColor indexed="64"/>
      </patternFill>
    </fill>
  </fills>
  <borders count="3">
    <border>
      <left/>
      <right/>
      <top/>
      <bottom/>
      <diagonal/>
    </border>
    <border>
      <left/>
      <right/>
      <top/>
      <bottom style="medium">
        <color indexed="64"/>
      </bottom>
      <diagonal/>
    </border>
    <border>
      <left/>
      <right/>
      <top style="medium">
        <color indexed="64"/>
      </top>
      <bottom style="thin">
        <color indexed="64"/>
      </bottom>
      <diagonal/>
    </border>
  </borders>
  <cellStyleXfs count="1">
    <xf numFmtId="0" fontId="0" fillId="0" borderId="0"/>
  </cellStyleXfs>
  <cellXfs count="42">
    <xf numFmtId="0" fontId="0" fillId="0" borderId="0" xfId="0"/>
    <xf numFmtId="0" fontId="1" fillId="0" borderId="0" xfId="0" applyFont="1"/>
    <xf numFmtId="0" fontId="0" fillId="0" borderId="0" xfId="0" applyAlignment="1">
      <alignment horizontal="left"/>
    </xf>
    <xf numFmtId="0" fontId="1" fillId="0" borderId="0" xfId="0" applyFont="1" applyAlignment="1">
      <alignment horizontal="left"/>
    </xf>
    <xf numFmtId="0" fontId="0" fillId="0" borderId="1" xfId="0" applyBorder="1"/>
    <xf numFmtId="0" fontId="2" fillId="0" borderId="2" xfId="0" applyFont="1" applyBorder="1" applyAlignment="1">
      <alignment horizontal="center"/>
    </xf>
    <xf numFmtId="0" fontId="3" fillId="0" borderId="0" xfId="0" applyFont="1"/>
    <xf numFmtId="0" fontId="4" fillId="0" borderId="0" xfId="0" applyFont="1"/>
    <xf numFmtId="0" fontId="5" fillId="0" borderId="2" xfId="0" applyFont="1" applyBorder="1" applyAlignment="1">
      <alignment horizontal="center"/>
    </xf>
    <xf numFmtId="0" fontId="6" fillId="0" borderId="0" xfId="0" applyFont="1"/>
    <xf numFmtId="0" fontId="2" fillId="0" borderId="2" xfId="0" applyFont="1" applyBorder="1" applyAlignment="1">
      <alignment horizontal="centerContinuous"/>
    </xf>
    <xf numFmtId="0" fontId="1" fillId="0" borderId="0" xfId="0" applyFont="1" applyAlignment="1">
      <alignment wrapText="1"/>
    </xf>
    <xf numFmtId="0" fontId="0" fillId="0" borderId="0" xfId="0" applyAlignment="1">
      <alignment wrapText="1"/>
    </xf>
    <xf numFmtId="0" fontId="7" fillId="0" borderId="0" xfId="0" applyFont="1"/>
    <xf numFmtId="0" fontId="8" fillId="0" borderId="0" xfId="0" applyFont="1" applyAlignment="1">
      <alignment wrapText="1"/>
    </xf>
    <xf numFmtId="0" fontId="9" fillId="0" borderId="2" xfId="0" applyFont="1" applyBorder="1" applyAlignment="1">
      <alignment horizontal="center"/>
    </xf>
    <xf numFmtId="0" fontId="10" fillId="0" borderId="0" xfId="0" applyFont="1"/>
    <xf numFmtId="0" fontId="10" fillId="0" borderId="0" xfId="0" applyFont="1" applyAlignment="1">
      <alignment horizontal="center"/>
    </xf>
    <xf numFmtId="0" fontId="11" fillId="0" borderId="0" xfId="0" applyFont="1"/>
    <xf numFmtId="0" fontId="11" fillId="0" borderId="0" xfId="0" applyFont="1" applyAlignment="1">
      <alignment horizontal="center"/>
    </xf>
    <xf numFmtId="9" fontId="0" fillId="0" borderId="0" xfId="0" applyNumberFormat="1"/>
    <xf numFmtId="10" fontId="0" fillId="0" borderId="0" xfId="0" applyNumberFormat="1"/>
    <xf numFmtId="9" fontId="0" fillId="0" borderId="0" xfId="0" applyNumberFormat="1" applyAlignment="1">
      <alignment wrapText="1"/>
    </xf>
    <xf numFmtId="0" fontId="12" fillId="0" borderId="0" xfId="0" applyFont="1"/>
    <xf numFmtId="44" fontId="13" fillId="0" borderId="0" xfId="0" applyNumberFormat="1" applyFont="1"/>
    <xf numFmtId="164" fontId="13" fillId="0" borderId="0" xfId="0" applyNumberFormat="1" applyFont="1"/>
    <xf numFmtId="44" fontId="14" fillId="0" borderId="0" xfId="0" applyNumberFormat="1" applyFont="1"/>
    <xf numFmtId="164" fontId="14" fillId="0" borderId="0" xfId="0" applyNumberFormat="1" applyFont="1"/>
    <xf numFmtId="0" fontId="15" fillId="0" borderId="0" xfId="0" applyFont="1" applyAlignment="1">
      <alignment wrapText="1"/>
    </xf>
    <xf numFmtId="0" fontId="16" fillId="0" borderId="0" xfId="0" applyFont="1"/>
    <xf numFmtId="0" fontId="17" fillId="0" borderId="0" xfId="0" applyFont="1" applyAlignment="1">
      <alignment horizontal="center" vertical="center"/>
    </xf>
    <xf numFmtId="0" fontId="13" fillId="0" borderId="0" xfId="0" applyFont="1" applyAlignment="1">
      <alignment horizontal="center" vertical="center"/>
    </xf>
    <xf numFmtId="0" fontId="18" fillId="0" borderId="0" xfId="0" applyFont="1" applyAlignment="1">
      <alignment horizontal="right"/>
    </xf>
    <xf numFmtId="0" fontId="4" fillId="0" borderId="0" xfId="0" applyFont="1" applyAlignment="1">
      <alignment horizontal="right"/>
    </xf>
    <xf numFmtId="0" fontId="19" fillId="0" borderId="0" xfId="0" applyFont="1" applyAlignment="1">
      <alignment wrapText="1"/>
    </xf>
    <xf numFmtId="0" fontId="1" fillId="0" borderId="0" xfId="0" applyFont="1" applyAlignment="1">
      <alignment horizontal="center"/>
    </xf>
    <xf numFmtId="0" fontId="20" fillId="0" borderId="0" xfId="0" applyFont="1"/>
    <xf numFmtId="0" fontId="1" fillId="0" borderId="0" xfId="0" applyFont="1" applyAlignment="1">
      <alignment horizontal="center" wrapText="1"/>
    </xf>
    <xf numFmtId="0" fontId="1" fillId="0" borderId="1" xfId="0" applyFont="1" applyBorder="1"/>
    <xf numFmtId="0" fontId="1" fillId="2" borderId="0" xfId="0" applyFont="1" applyFill="1"/>
    <xf numFmtId="0" fontId="20" fillId="0" borderId="0" xfId="0" applyFont="1" applyAlignment="1">
      <alignment wrapText="1"/>
    </xf>
    <xf numFmtId="0" fontId="21" fillId="0" borderId="0" xfId="0" applyFo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v>scatter</c:v>
          </c:tx>
          <c:spPr>
            <a:ln w="25400" cap="rnd">
              <a:noFill/>
              <a:round/>
            </a:ln>
            <a:effectLst/>
          </c:spPr>
          <c:marker>
            <c:symbol val="circle"/>
            <c:size val="5"/>
            <c:spPr>
              <a:solidFill>
                <a:schemeClr val="accent1"/>
              </a:solidFill>
              <a:ln w="9525">
                <a:solidFill>
                  <a:schemeClr val="accent1"/>
                </a:solidFill>
              </a:ln>
              <a:effectLst/>
            </c:spPr>
          </c:marker>
          <c:xVal>
            <c:numRef>
              <c:f>'17_scatter_regression'!$B$2:$B$31</c:f>
              <c:numCache>
                <c:formatCode>General</c:formatCode>
                <c:ptCount val="30"/>
                <c:pt idx="0">
                  <c:v>44</c:v>
                </c:pt>
                <c:pt idx="1">
                  <c:v>71</c:v>
                </c:pt>
                <c:pt idx="2">
                  <c:v>29</c:v>
                </c:pt>
                <c:pt idx="3">
                  <c:v>39</c:v>
                </c:pt>
                <c:pt idx="4">
                  <c:v>66</c:v>
                </c:pt>
                <c:pt idx="5">
                  <c:v>28</c:v>
                </c:pt>
                <c:pt idx="6">
                  <c:v>54</c:v>
                </c:pt>
                <c:pt idx="7">
                  <c:v>10</c:v>
                </c:pt>
                <c:pt idx="8">
                  <c:v>26</c:v>
                </c:pt>
                <c:pt idx="9">
                  <c:v>43</c:v>
                </c:pt>
                <c:pt idx="10">
                  <c:v>76</c:v>
                </c:pt>
                <c:pt idx="11">
                  <c:v>67</c:v>
                </c:pt>
                <c:pt idx="12">
                  <c:v>6</c:v>
                </c:pt>
                <c:pt idx="13">
                  <c:v>66</c:v>
                </c:pt>
                <c:pt idx="14">
                  <c:v>81</c:v>
                </c:pt>
                <c:pt idx="15">
                  <c:v>18</c:v>
                </c:pt>
                <c:pt idx="16">
                  <c:v>31</c:v>
                </c:pt>
                <c:pt idx="17">
                  <c:v>9</c:v>
                </c:pt>
                <c:pt idx="18">
                  <c:v>15</c:v>
                </c:pt>
                <c:pt idx="19">
                  <c:v>8</c:v>
                </c:pt>
                <c:pt idx="20">
                  <c:v>17</c:v>
                </c:pt>
                <c:pt idx="21">
                  <c:v>56</c:v>
                </c:pt>
                <c:pt idx="22">
                  <c:v>51</c:v>
                </c:pt>
                <c:pt idx="23">
                  <c:v>54</c:v>
                </c:pt>
                <c:pt idx="24">
                  <c:v>75</c:v>
                </c:pt>
                <c:pt idx="25">
                  <c:v>13</c:v>
                </c:pt>
                <c:pt idx="26">
                  <c:v>40</c:v>
                </c:pt>
                <c:pt idx="27">
                  <c:v>67</c:v>
                </c:pt>
                <c:pt idx="28">
                  <c:v>41</c:v>
                </c:pt>
                <c:pt idx="29">
                  <c:v>68</c:v>
                </c:pt>
              </c:numCache>
            </c:numRef>
          </c:xVal>
          <c:yVal>
            <c:numRef>
              <c:f>'17_scatter_regression'!$C$2:$C$31</c:f>
              <c:numCache>
                <c:formatCode>General</c:formatCode>
                <c:ptCount val="30"/>
                <c:pt idx="0">
                  <c:v>73</c:v>
                </c:pt>
                <c:pt idx="1">
                  <c:v>62</c:v>
                </c:pt>
                <c:pt idx="2">
                  <c:v>89</c:v>
                </c:pt>
                <c:pt idx="3">
                  <c:v>86</c:v>
                </c:pt>
                <c:pt idx="4">
                  <c:v>55</c:v>
                </c:pt>
                <c:pt idx="5">
                  <c:v>73</c:v>
                </c:pt>
                <c:pt idx="6">
                  <c:v>63</c:v>
                </c:pt>
                <c:pt idx="7">
                  <c:v>88</c:v>
                </c:pt>
                <c:pt idx="8">
                  <c:v>84</c:v>
                </c:pt>
                <c:pt idx="9">
                  <c:v>77</c:v>
                </c:pt>
                <c:pt idx="10">
                  <c:v>71</c:v>
                </c:pt>
                <c:pt idx="11">
                  <c:v>68</c:v>
                </c:pt>
                <c:pt idx="12">
                  <c:v>86</c:v>
                </c:pt>
                <c:pt idx="13">
                  <c:v>59</c:v>
                </c:pt>
                <c:pt idx="14">
                  <c:v>66</c:v>
                </c:pt>
                <c:pt idx="15">
                  <c:v>88</c:v>
                </c:pt>
                <c:pt idx="16">
                  <c:v>71</c:v>
                </c:pt>
                <c:pt idx="17">
                  <c:v>84</c:v>
                </c:pt>
                <c:pt idx="18">
                  <c:v>86</c:v>
                </c:pt>
                <c:pt idx="19">
                  <c:v>88</c:v>
                </c:pt>
                <c:pt idx="20">
                  <c:v>84</c:v>
                </c:pt>
                <c:pt idx="21">
                  <c:v>62</c:v>
                </c:pt>
                <c:pt idx="22">
                  <c:v>79</c:v>
                </c:pt>
                <c:pt idx="23">
                  <c:v>68</c:v>
                </c:pt>
                <c:pt idx="24">
                  <c:v>50</c:v>
                </c:pt>
                <c:pt idx="25">
                  <c:v>86</c:v>
                </c:pt>
                <c:pt idx="26">
                  <c:v>70</c:v>
                </c:pt>
                <c:pt idx="27">
                  <c:v>68</c:v>
                </c:pt>
                <c:pt idx="28">
                  <c:v>47</c:v>
                </c:pt>
                <c:pt idx="29">
                  <c:v>71</c:v>
                </c:pt>
              </c:numCache>
            </c:numRef>
          </c:yVal>
          <c:smooth val="0"/>
          <c:extLst>
            <c:ext xmlns:c16="http://schemas.microsoft.com/office/drawing/2014/chart" uri="{C3380CC4-5D6E-409C-BE32-E72D297353CC}">
              <c16:uniqueId val="{00000000-2A0D-7A48-84C6-8FAB5C65791D}"/>
            </c:ext>
          </c:extLst>
        </c:ser>
        <c:dLbls>
          <c:showLegendKey val="0"/>
          <c:showVal val="0"/>
          <c:showCatName val="0"/>
          <c:showSerName val="0"/>
          <c:showPercent val="0"/>
          <c:showBubbleSize val="0"/>
        </c:dLbls>
        <c:axId val="1508089744"/>
        <c:axId val="1996700288"/>
      </c:scatterChart>
      <c:valAx>
        <c:axId val="1508089744"/>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6700288"/>
        <c:crosses val="autoZero"/>
        <c:crossBetween val="midCat"/>
      </c:valAx>
      <c:valAx>
        <c:axId val="19967002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08089744"/>
        <c:crosses val="autoZero"/>
        <c:crossBetween val="midCat"/>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0.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3.xml.rels><?xml version="1.0" encoding="UTF-8" standalone="yes"?>
<Relationships xmlns="http://schemas.openxmlformats.org/package/2006/relationships"><Relationship Id="rId2" Type="http://schemas.openxmlformats.org/officeDocument/2006/relationships/image" Target="../media/image24.png"/><Relationship Id="rId1" Type="http://schemas.openxmlformats.org/officeDocument/2006/relationships/image" Target="../media/image23.png"/></Relationships>
</file>

<file path=xl/drawings/_rels/drawing14.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chart" Target="../charts/chart1.xml"/><Relationship Id="rId4" Type="http://schemas.openxmlformats.org/officeDocument/2006/relationships/image" Target="../media/image27.png"/></Relationships>
</file>

<file path=xl/drawings/_rels/drawing2.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_rels/drawing4.xml.rels><?xml version="1.0" encoding="UTF-8" standalone="yes"?>
<Relationships xmlns="http://schemas.openxmlformats.org/package/2006/relationships"><Relationship Id="rId2" Type="http://schemas.openxmlformats.org/officeDocument/2006/relationships/image" Target="../media/image11.png"/><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1" Type="http://schemas.openxmlformats.org/officeDocument/2006/relationships/image" Target="../media/image12.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3" Type="http://schemas.openxmlformats.org/officeDocument/2006/relationships/image" Target="../media/image17.png"/><Relationship Id="rId2" Type="http://schemas.openxmlformats.org/officeDocument/2006/relationships/image" Target="../media/image2.png"/><Relationship Id="rId1" Type="http://schemas.openxmlformats.org/officeDocument/2006/relationships/image" Target="../media/image16.png"/></Relationships>
</file>

<file path=xl/drawings/_rels/drawing8.xml.rels><?xml version="1.0" encoding="UTF-8" standalone="yes"?>
<Relationships xmlns="http://schemas.openxmlformats.org/package/2006/relationships"><Relationship Id="rId1" Type="http://schemas.openxmlformats.org/officeDocument/2006/relationships/image" Target="../media/image18.png"/></Relationships>
</file>

<file path=xl/drawings/_rels/drawing9.xml.rels><?xml version="1.0" encoding="UTF-8" standalone="yes"?>
<Relationships xmlns="http://schemas.openxmlformats.org/package/2006/relationships"><Relationship Id="rId1" Type="http://schemas.openxmlformats.org/officeDocument/2006/relationships/image" Target="../media/image19.png"/></Relationships>
</file>

<file path=xl/drawings/drawing1.xml><?xml version="1.0" encoding="utf-8"?>
<xdr:wsDr xmlns:xdr="http://schemas.openxmlformats.org/drawingml/2006/spreadsheetDrawing" xmlns:a="http://schemas.openxmlformats.org/drawingml/2006/main">
  <xdr:twoCellAnchor editAs="oneCell">
    <xdr:from>
      <xdr:col>11</xdr:col>
      <xdr:colOff>987246</xdr:colOff>
      <xdr:row>0</xdr:row>
      <xdr:rowOff>289186</xdr:rowOff>
    </xdr:from>
    <xdr:to>
      <xdr:col>15</xdr:col>
      <xdr:colOff>403734</xdr:colOff>
      <xdr:row>11</xdr:row>
      <xdr:rowOff>53137</xdr:rowOff>
    </xdr:to>
    <xdr:pic>
      <xdr:nvPicPr>
        <xdr:cNvPr id="2" name="Picture 1">
          <a:extLst>
            <a:ext uri="{FF2B5EF4-FFF2-40B4-BE49-F238E27FC236}">
              <a16:creationId xmlns:a16="http://schemas.microsoft.com/office/drawing/2014/main" id="{7B6F132B-9449-3C86-4B2C-896D544BF878}"/>
            </a:ext>
          </a:extLst>
        </xdr:cNvPr>
        <xdr:cNvPicPr>
          <a:picLocks noChangeAspect="1"/>
        </xdr:cNvPicPr>
      </xdr:nvPicPr>
      <xdr:blipFill>
        <a:blip xmlns:r="http://schemas.openxmlformats.org/officeDocument/2006/relationships" r:embed="rId1"/>
        <a:stretch>
          <a:fillRect/>
        </a:stretch>
      </xdr:blipFill>
      <xdr:spPr>
        <a:xfrm>
          <a:off x="14307127" y="289186"/>
          <a:ext cx="4118512" cy="3725141"/>
        </a:xfrm>
        <a:prstGeom prst="rect">
          <a:avLst/>
        </a:prstGeom>
      </xdr:spPr>
    </xdr:pic>
    <xdr:clientData/>
  </xdr:twoCellAnchor>
  <xdr:twoCellAnchor editAs="oneCell">
    <xdr:from>
      <xdr:col>14</xdr:col>
      <xdr:colOff>262764</xdr:colOff>
      <xdr:row>0</xdr:row>
      <xdr:rowOff>872184</xdr:rowOff>
    </xdr:from>
    <xdr:to>
      <xdr:col>25</xdr:col>
      <xdr:colOff>11602</xdr:colOff>
      <xdr:row>11</xdr:row>
      <xdr:rowOff>70073</xdr:rowOff>
    </xdr:to>
    <xdr:pic>
      <xdr:nvPicPr>
        <xdr:cNvPr id="5" name="Picture 4">
          <a:extLst>
            <a:ext uri="{FF2B5EF4-FFF2-40B4-BE49-F238E27FC236}">
              <a16:creationId xmlns:a16="http://schemas.microsoft.com/office/drawing/2014/main" id="{5066C3A2-577D-2A8E-59F3-CFF5BD1760F4}"/>
            </a:ext>
          </a:extLst>
        </xdr:cNvPr>
        <xdr:cNvPicPr>
          <a:picLocks noChangeAspect="1"/>
        </xdr:cNvPicPr>
      </xdr:nvPicPr>
      <xdr:blipFill>
        <a:blip xmlns:r="http://schemas.openxmlformats.org/officeDocument/2006/relationships" r:embed="rId2"/>
        <a:stretch>
          <a:fillRect/>
        </a:stretch>
      </xdr:blipFill>
      <xdr:spPr>
        <a:xfrm>
          <a:off x="17552082" y="872184"/>
          <a:ext cx="7065805" cy="3225254"/>
        </a:xfrm>
        <a:prstGeom prst="rect">
          <a:avLst/>
        </a:prstGeom>
      </xdr:spPr>
    </xdr:pic>
    <xdr:clientData/>
  </xdr:twoCellAnchor>
  <xdr:twoCellAnchor editAs="oneCell">
    <xdr:from>
      <xdr:col>6</xdr:col>
      <xdr:colOff>796441</xdr:colOff>
      <xdr:row>36</xdr:row>
      <xdr:rowOff>0</xdr:rowOff>
    </xdr:from>
    <xdr:to>
      <xdr:col>13</xdr:col>
      <xdr:colOff>20430</xdr:colOff>
      <xdr:row>65</xdr:row>
      <xdr:rowOff>54293</xdr:rowOff>
    </xdr:to>
    <xdr:pic>
      <xdr:nvPicPr>
        <xdr:cNvPr id="8" name="Picture 7">
          <a:extLst>
            <a:ext uri="{FF2B5EF4-FFF2-40B4-BE49-F238E27FC236}">
              <a16:creationId xmlns:a16="http://schemas.microsoft.com/office/drawing/2014/main" id="{F44367F2-4077-D313-12C2-D20342328F06}"/>
            </a:ext>
          </a:extLst>
        </xdr:cNvPr>
        <xdr:cNvPicPr>
          <a:picLocks noChangeAspect="1"/>
        </xdr:cNvPicPr>
      </xdr:nvPicPr>
      <xdr:blipFill>
        <a:blip xmlns:r="http://schemas.openxmlformats.org/officeDocument/2006/relationships" r:embed="rId3"/>
        <a:stretch>
          <a:fillRect/>
        </a:stretch>
      </xdr:blipFill>
      <xdr:spPr>
        <a:xfrm>
          <a:off x="9708338" y="8692931"/>
          <a:ext cx="7850708" cy="5769293"/>
        </a:xfrm>
        <a:prstGeom prst="rect">
          <a:avLst/>
        </a:prstGeom>
      </xdr:spPr>
    </xdr:pic>
    <xdr:clientData/>
  </xdr:twoCellAnchor>
  <xdr:twoCellAnchor editAs="oneCell">
    <xdr:from>
      <xdr:col>6</xdr:col>
      <xdr:colOff>753391</xdr:colOff>
      <xdr:row>61</xdr:row>
      <xdr:rowOff>21525</xdr:rowOff>
    </xdr:from>
    <xdr:to>
      <xdr:col>11</xdr:col>
      <xdr:colOff>1903555</xdr:colOff>
      <xdr:row>89</xdr:row>
      <xdr:rowOff>156334</xdr:rowOff>
    </xdr:to>
    <xdr:pic>
      <xdr:nvPicPr>
        <xdr:cNvPr id="9" name="Picture 8">
          <a:extLst>
            <a:ext uri="{FF2B5EF4-FFF2-40B4-BE49-F238E27FC236}">
              <a16:creationId xmlns:a16="http://schemas.microsoft.com/office/drawing/2014/main" id="{89F119D8-18BE-4F41-E3CC-32D9D8C5CD28}"/>
            </a:ext>
          </a:extLst>
        </xdr:cNvPr>
        <xdr:cNvPicPr>
          <a:picLocks noChangeAspect="1"/>
        </xdr:cNvPicPr>
      </xdr:nvPicPr>
      <xdr:blipFill>
        <a:blip xmlns:r="http://schemas.openxmlformats.org/officeDocument/2006/relationships" r:embed="rId4"/>
        <a:stretch>
          <a:fillRect/>
        </a:stretch>
      </xdr:blipFill>
      <xdr:spPr>
        <a:xfrm>
          <a:off x="9643391" y="13453389"/>
          <a:ext cx="6402271" cy="563264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4</xdr:col>
      <xdr:colOff>406400</xdr:colOff>
      <xdr:row>18</xdr:row>
      <xdr:rowOff>152400</xdr:rowOff>
    </xdr:from>
    <xdr:to>
      <xdr:col>10</xdr:col>
      <xdr:colOff>1308100</xdr:colOff>
      <xdr:row>28</xdr:row>
      <xdr:rowOff>117526</xdr:rowOff>
    </xdr:to>
    <xdr:pic>
      <xdr:nvPicPr>
        <xdr:cNvPr id="2" name="Picture 1">
          <a:extLst>
            <a:ext uri="{FF2B5EF4-FFF2-40B4-BE49-F238E27FC236}">
              <a16:creationId xmlns:a16="http://schemas.microsoft.com/office/drawing/2014/main" id="{7EFBD753-6C89-9254-A42F-02B6D9D9718E}"/>
            </a:ext>
          </a:extLst>
        </xdr:cNvPr>
        <xdr:cNvPicPr>
          <a:picLocks noChangeAspect="1"/>
        </xdr:cNvPicPr>
      </xdr:nvPicPr>
      <xdr:blipFill>
        <a:blip xmlns:r="http://schemas.openxmlformats.org/officeDocument/2006/relationships" r:embed="rId1"/>
        <a:stretch>
          <a:fillRect/>
        </a:stretch>
      </xdr:blipFill>
      <xdr:spPr>
        <a:xfrm>
          <a:off x="3708400" y="3822700"/>
          <a:ext cx="7772400" cy="1997126"/>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4</xdr:col>
      <xdr:colOff>647700</xdr:colOff>
      <xdr:row>7</xdr:row>
      <xdr:rowOff>139700</xdr:rowOff>
    </xdr:from>
    <xdr:to>
      <xdr:col>12</xdr:col>
      <xdr:colOff>698500</xdr:colOff>
      <xdr:row>26</xdr:row>
      <xdr:rowOff>183790</xdr:rowOff>
    </xdr:to>
    <xdr:pic>
      <xdr:nvPicPr>
        <xdr:cNvPr id="3" name="Picture 2">
          <a:extLst>
            <a:ext uri="{FF2B5EF4-FFF2-40B4-BE49-F238E27FC236}">
              <a16:creationId xmlns:a16="http://schemas.microsoft.com/office/drawing/2014/main" id="{B2B42DB4-4FE6-9A95-0B89-E0F32F26CE96}"/>
            </a:ext>
          </a:extLst>
        </xdr:cNvPr>
        <xdr:cNvPicPr>
          <a:picLocks noChangeAspect="1"/>
        </xdr:cNvPicPr>
      </xdr:nvPicPr>
      <xdr:blipFill>
        <a:blip xmlns:r="http://schemas.openxmlformats.org/officeDocument/2006/relationships" r:embed="rId1"/>
        <a:stretch>
          <a:fillRect/>
        </a:stretch>
      </xdr:blipFill>
      <xdr:spPr>
        <a:xfrm>
          <a:off x="9042400" y="2451100"/>
          <a:ext cx="7772400" cy="391759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4</xdr:col>
      <xdr:colOff>512078</xdr:colOff>
      <xdr:row>11</xdr:row>
      <xdr:rowOff>99132</xdr:rowOff>
    </xdr:from>
    <xdr:to>
      <xdr:col>11</xdr:col>
      <xdr:colOff>1135960</xdr:colOff>
      <xdr:row>34</xdr:row>
      <xdr:rowOff>174280</xdr:rowOff>
    </xdr:to>
    <xdr:pic>
      <xdr:nvPicPr>
        <xdr:cNvPr id="2" name="Picture 1">
          <a:extLst>
            <a:ext uri="{FF2B5EF4-FFF2-40B4-BE49-F238E27FC236}">
              <a16:creationId xmlns:a16="http://schemas.microsoft.com/office/drawing/2014/main" id="{71FDFC33-C29D-A04A-CFB9-679DB0D8759E}"/>
            </a:ext>
          </a:extLst>
        </xdr:cNvPr>
        <xdr:cNvPicPr>
          <a:picLocks noChangeAspect="1"/>
        </xdr:cNvPicPr>
      </xdr:nvPicPr>
      <xdr:blipFill>
        <a:blip xmlns:r="http://schemas.openxmlformats.org/officeDocument/2006/relationships" r:embed="rId1"/>
        <a:stretch>
          <a:fillRect/>
        </a:stretch>
      </xdr:blipFill>
      <xdr:spPr>
        <a:xfrm>
          <a:off x="4723131" y="6928167"/>
          <a:ext cx="7753706" cy="469839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7</xdr:col>
      <xdr:colOff>241300</xdr:colOff>
      <xdr:row>17</xdr:row>
      <xdr:rowOff>0</xdr:rowOff>
    </xdr:from>
    <xdr:to>
      <xdr:col>16</xdr:col>
      <xdr:colOff>584200</xdr:colOff>
      <xdr:row>44</xdr:row>
      <xdr:rowOff>115536</xdr:rowOff>
    </xdr:to>
    <xdr:pic>
      <xdr:nvPicPr>
        <xdr:cNvPr id="2" name="Picture 1">
          <a:extLst>
            <a:ext uri="{FF2B5EF4-FFF2-40B4-BE49-F238E27FC236}">
              <a16:creationId xmlns:a16="http://schemas.microsoft.com/office/drawing/2014/main" id="{A20435B6-1409-19A3-7A76-F971B41769DC}"/>
            </a:ext>
          </a:extLst>
        </xdr:cNvPr>
        <xdr:cNvPicPr>
          <a:picLocks noChangeAspect="1"/>
        </xdr:cNvPicPr>
      </xdr:nvPicPr>
      <xdr:blipFill>
        <a:blip xmlns:r="http://schemas.openxmlformats.org/officeDocument/2006/relationships" r:embed="rId1"/>
        <a:stretch>
          <a:fillRect/>
        </a:stretch>
      </xdr:blipFill>
      <xdr:spPr>
        <a:xfrm>
          <a:off x="9448800" y="6985000"/>
          <a:ext cx="7772400" cy="5601936"/>
        </a:xfrm>
        <a:prstGeom prst="rect">
          <a:avLst/>
        </a:prstGeom>
      </xdr:spPr>
    </xdr:pic>
    <xdr:clientData/>
  </xdr:twoCellAnchor>
  <xdr:twoCellAnchor editAs="oneCell">
    <xdr:from>
      <xdr:col>12</xdr:col>
      <xdr:colOff>317698</xdr:colOff>
      <xdr:row>19</xdr:row>
      <xdr:rowOff>35496</xdr:rowOff>
    </xdr:from>
    <xdr:to>
      <xdr:col>21</xdr:col>
      <xdr:colOff>31041</xdr:colOff>
      <xdr:row>25</xdr:row>
      <xdr:rowOff>17354</xdr:rowOff>
    </xdr:to>
    <xdr:pic>
      <xdr:nvPicPr>
        <xdr:cNvPr id="3" name="Picture 2">
          <a:extLst>
            <a:ext uri="{FF2B5EF4-FFF2-40B4-BE49-F238E27FC236}">
              <a16:creationId xmlns:a16="http://schemas.microsoft.com/office/drawing/2014/main" id="{37E543EE-3F6E-138B-A31B-6471714A99B7}"/>
            </a:ext>
          </a:extLst>
        </xdr:cNvPr>
        <xdr:cNvPicPr>
          <a:picLocks noChangeAspect="1"/>
        </xdr:cNvPicPr>
      </xdr:nvPicPr>
      <xdr:blipFill>
        <a:blip xmlns:r="http://schemas.openxmlformats.org/officeDocument/2006/relationships" r:embed="rId2"/>
        <a:stretch>
          <a:fillRect/>
        </a:stretch>
      </xdr:blipFill>
      <xdr:spPr>
        <a:xfrm>
          <a:off x="13669263" y="7368366"/>
          <a:ext cx="7167691" cy="1174553"/>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4</xdr:col>
      <xdr:colOff>642289</xdr:colOff>
      <xdr:row>3</xdr:row>
      <xdr:rowOff>893526</xdr:rowOff>
    </xdr:from>
    <xdr:to>
      <xdr:col>7</xdr:col>
      <xdr:colOff>817439</xdr:colOff>
      <xdr:row>10</xdr:row>
      <xdr:rowOff>46492</xdr:rowOff>
    </xdr:to>
    <xdr:graphicFrame macro="">
      <xdr:nvGraphicFramePr>
        <xdr:cNvPr id="4" name="Chart 3">
          <a:extLst>
            <a:ext uri="{FF2B5EF4-FFF2-40B4-BE49-F238E27FC236}">
              <a16:creationId xmlns:a16="http://schemas.microsoft.com/office/drawing/2014/main" id="{F17BECF6-AE36-EE9E-831C-492CFCD3AF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648804</xdr:colOff>
      <xdr:row>56</xdr:row>
      <xdr:rowOff>41414</xdr:rowOff>
    </xdr:from>
    <xdr:to>
      <xdr:col>9</xdr:col>
      <xdr:colOff>552725</xdr:colOff>
      <xdr:row>69</xdr:row>
      <xdr:rowOff>73027</xdr:rowOff>
    </xdr:to>
    <xdr:pic>
      <xdr:nvPicPr>
        <xdr:cNvPr id="6" name="Picture 5">
          <a:extLst>
            <a:ext uri="{FF2B5EF4-FFF2-40B4-BE49-F238E27FC236}">
              <a16:creationId xmlns:a16="http://schemas.microsoft.com/office/drawing/2014/main" id="{A6FA468F-936B-4FC4-FF65-F147D84A14C6}"/>
            </a:ext>
          </a:extLst>
        </xdr:cNvPr>
        <xdr:cNvPicPr>
          <a:picLocks noChangeAspect="1"/>
        </xdr:cNvPicPr>
      </xdr:nvPicPr>
      <xdr:blipFill>
        <a:blip xmlns:r="http://schemas.openxmlformats.org/officeDocument/2006/relationships" r:embed="rId2"/>
        <a:stretch>
          <a:fillRect/>
        </a:stretch>
      </xdr:blipFill>
      <xdr:spPr>
        <a:xfrm>
          <a:off x="3161195" y="14328914"/>
          <a:ext cx="7772400" cy="2723461"/>
        </a:xfrm>
        <a:prstGeom prst="rect">
          <a:avLst/>
        </a:prstGeom>
      </xdr:spPr>
    </xdr:pic>
    <xdr:clientData/>
  </xdr:twoCellAnchor>
  <xdr:twoCellAnchor editAs="oneCell">
    <xdr:from>
      <xdr:col>3</xdr:col>
      <xdr:colOff>621195</xdr:colOff>
      <xdr:row>34</xdr:row>
      <xdr:rowOff>1</xdr:rowOff>
    </xdr:from>
    <xdr:to>
      <xdr:col>9</xdr:col>
      <xdr:colOff>525116</xdr:colOff>
      <xdr:row>56</xdr:row>
      <xdr:rowOff>88117</xdr:rowOff>
    </xdr:to>
    <xdr:pic>
      <xdr:nvPicPr>
        <xdr:cNvPr id="7" name="Picture 6">
          <a:extLst>
            <a:ext uri="{FF2B5EF4-FFF2-40B4-BE49-F238E27FC236}">
              <a16:creationId xmlns:a16="http://schemas.microsoft.com/office/drawing/2014/main" id="{F130D4BD-7A15-A355-70BD-8F8CFD6B2110}"/>
            </a:ext>
          </a:extLst>
        </xdr:cNvPr>
        <xdr:cNvPicPr>
          <a:picLocks noChangeAspect="1"/>
        </xdr:cNvPicPr>
      </xdr:nvPicPr>
      <xdr:blipFill>
        <a:blip xmlns:r="http://schemas.openxmlformats.org/officeDocument/2006/relationships" r:embed="rId3"/>
        <a:stretch>
          <a:fillRect/>
        </a:stretch>
      </xdr:blipFill>
      <xdr:spPr>
        <a:xfrm>
          <a:off x="3133586" y="9732066"/>
          <a:ext cx="7772400" cy="4643550"/>
        </a:xfrm>
        <a:prstGeom prst="rect">
          <a:avLst/>
        </a:prstGeom>
      </xdr:spPr>
    </xdr:pic>
    <xdr:clientData/>
  </xdr:twoCellAnchor>
  <xdr:twoCellAnchor editAs="oneCell">
    <xdr:from>
      <xdr:col>8</xdr:col>
      <xdr:colOff>306757</xdr:colOff>
      <xdr:row>5</xdr:row>
      <xdr:rowOff>110434</xdr:rowOff>
    </xdr:from>
    <xdr:to>
      <xdr:col>14</xdr:col>
      <xdr:colOff>484257</xdr:colOff>
      <xdr:row>29</xdr:row>
      <xdr:rowOff>151784</xdr:rowOff>
    </xdr:to>
    <xdr:pic>
      <xdr:nvPicPr>
        <xdr:cNvPr id="8" name="Picture 7">
          <a:extLst>
            <a:ext uri="{FF2B5EF4-FFF2-40B4-BE49-F238E27FC236}">
              <a16:creationId xmlns:a16="http://schemas.microsoft.com/office/drawing/2014/main" id="{1001E64E-DFB8-BF42-ABBA-455F7CEA5209}"/>
            </a:ext>
          </a:extLst>
        </xdr:cNvPr>
        <xdr:cNvPicPr>
          <a:picLocks noChangeAspect="1"/>
        </xdr:cNvPicPr>
      </xdr:nvPicPr>
      <xdr:blipFill>
        <a:blip xmlns:r="http://schemas.openxmlformats.org/officeDocument/2006/relationships" r:embed="rId4"/>
        <a:stretch>
          <a:fillRect/>
        </a:stretch>
      </xdr:blipFill>
      <xdr:spPr>
        <a:xfrm>
          <a:off x="9845561" y="3547717"/>
          <a:ext cx="5257500" cy="507993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oneCellAnchor>
    <xdr:from>
      <xdr:col>10</xdr:col>
      <xdr:colOff>470819</xdr:colOff>
      <xdr:row>0</xdr:row>
      <xdr:rowOff>419652</xdr:rowOff>
    </xdr:from>
    <xdr:ext cx="7716471" cy="6266109"/>
    <xdr:pic>
      <xdr:nvPicPr>
        <xdr:cNvPr id="2" name="Picture 1">
          <a:extLst>
            <a:ext uri="{FF2B5EF4-FFF2-40B4-BE49-F238E27FC236}">
              <a16:creationId xmlns:a16="http://schemas.microsoft.com/office/drawing/2014/main" id="{15AE1930-75F4-3246-B8C6-4B5116972920}"/>
            </a:ext>
          </a:extLst>
        </xdr:cNvPr>
        <xdr:cNvPicPr>
          <a:picLocks noChangeAspect="1"/>
        </xdr:cNvPicPr>
      </xdr:nvPicPr>
      <xdr:blipFill>
        <a:blip xmlns:r="http://schemas.openxmlformats.org/officeDocument/2006/relationships" r:embed="rId1"/>
        <a:stretch>
          <a:fillRect/>
        </a:stretch>
      </xdr:blipFill>
      <xdr:spPr>
        <a:xfrm>
          <a:off x="13081919" y="9906552"/>
          <a:ext cx="7716471" cy="6266109"/>
        </a:xfrm>
        <a:prstGeom prst="rect">
          <a:avLst/>
        </a:prstGeom>
      </xdr:spPr>
    </xdr:pic>
    <xdr:clientData/>
  </xdr:oneCellAnchor>
  <xdr:twoCellAnchor editAs="oneCell">
    <xdr:from>
      <xdr:col>1</xdr:col>
      <xdr:colOff>177800</xdr:colOff>
      <xdr:row>20</xdr:row>
      <xdr:rowOff>114300</xdr:rowOff>
    </xdr:from>
    <xdr:to>
      <xdr:col>7</xdr:col>
      <xdr:colOff>800100</xdr:colOff>
      <xdr:row>51</xdr:row>
      <xdr:rowOff>161734</xdr:rowOff>
    </xdr:to>
    <xdr:pic>
      <xdr:nvPicPr>
        <xdr:cNvPr id="4" name="Picture 3">
          <a:extLst>
            <a:ext uri="{FF2B5EF4-FFF2-40B4-BE49-F238E27FC236}">
              <a16:creationId xmlns:a16="http://schemas.microsoft.com/office/drawing/2014/main" id="{00D4C15C-7B29-683D-A7BC-ACD5FCF2152C}"/>
            </a:ext>
          </a:extLst>
        </xdr:cNvPr>
        <xdr:cNvPicPr>
          <a:picLocks noChangeAspect="1"/>
        </xdr:cNvPicPr>
      </xdr:nvPicPr>
      <xdr:blipFill>
        <a:blip xmlns:r="http://schemas.openxmlformats.org/officeDocument/2006/relationships" r:embed="rId2"/>
        <a:stretch>
          <a:fillRect/>
        </a:stretch>
      </xdr:blipFill>
      <xdr:spPr>
        <a:xfrm>
          <a:off x="1003300" y="4533900"/>
          <a:ext cx="7772400" cy="63466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8</xdr:col>
      <xdr:colOff>0</xdr:colOff>
      <xdr:row>1</xdr:row>
      <xdr:rowOff>0</xdr:rowOff>
    </xdr:from>
    <xdr:ext cx="7738304" cy="5270319"/>
    <xdr:pic>
      <xdr:nvPicPr>
        <xdr:cNvPr id="2" name="Picture 1">
          <a:extLst>
            <a:ext uri="{FF2B5EF4-FFF2-40B4-BE49-F238E27FC236}">
              <a16:creationId xmlns:a16="http://schemas.microsoft.com/office/drawing/2014/main" id="{240F0AA5-D88B-5E4A-B089-BBD68E3B4B3B}"/>
            </a:ext>
          </a:extLst>
        </xdr:cNvPr>
        <xdr:cNvPicPr>
          <a:picLocks noChangeAspect="1"/>
        </xdr:cNvPicPr>
      </xdr:nvPicPr>
      <xdr:blipFill>
        <a:blip xmlns:r="http://schemas.openxmlformats.org/officeDocument/2006/relationships" r:embed="rId1"/>
        <a:stretch>
          <a:fillRect/>
        </a:stretch>
      </xdr:blipFill>
      <xdr:spPr>
        <a:xfrm>
          <a:off x="11023600" y="20421600"/>
          <a:ext cx="7738304" cy="5270319"/>
        </a:xfrm>
        <a:prstGeom prst="rect">
          <a:avLst/>
        </a:prstGeom>
      </xdr:spPr>
    </xdr:pic>
    <xdr:clientData/>
  </xdr:oneCellAnchor>
  <xdr:oneCellAnchor>
    <xdr:from>
      <xdr:col>3</xdr:col>
      <xdr:colOff>0</xdr:colOff>
      <xdr:row>0</xdr:row>
      <xdr:rowOff>165100</xdr:rowOff>
    </xdr:from>
    <xdr:ext cx="7762542" cy="1475237"/>
    <xdr:pic>
      <xdr:nvPicPr>
        <xdr:cNvPr id="3" name="Picture 2">
          <a:extLst>
            <a:ext uri="{FF2B5EF4-FFF2-40B4-BE49-F238E27FC236}">
              <a16:creationId xmlns:a16="http://schemas.microsoft.com/office/drawing/2014/main" id="{100ADFE4-6A77-3944-91FE-5BF5F356B506}"/>
            </a:ext>
          </a:extLst>
        </xdr:cNvPr>
        <xdr:cNvPicPr>
          <a:picLocks noChangeAspect="1"/>
        </xdr:cNvPicPr>
      </xdr:nvPicPr>
      <xdr:blipFill>
        <a:blip xmlns:r="http://schemas.openxmlformats.org/officeDocument/2006/relationships" r:embed="rId2"/>
        <a:stretch>
          <a:fillRect/>
        </a:stretch>
      </xdr:blipFill>
      <xdr:spPr>
        <a:xfrm>
          <a:off x="3175000" y="20383500"/>
          <a:ext cx="7762542" cy="1475237"/>
        </a:xfrm>
        <a:prstGeom prst="rect">
          <a:avLst/>
        </a:prstGeom>
      </xdr:spPr>
    </xdr:pic>
    <xdr:clientData/>
  </xdr:oneCellAnchor>
  <xdr:twoCellAnchor editAs="oneCell">
    <xdr:from>
      <xdr:col>6</xdr:col>
      <xdr:colOff>785090</xdr:colOff>
      <xdr:row>27</xdr:row>
      <xdr:rowOff>11546</xdr:rowOff>
    </xdr:from>
    <xdr:to>
      <xdr:col>16</xdr:col>
      <xdr:colOff>244763</xdr:colOff>
      <xdr:row>49</xdr:row>
      <xdr:rowOff>16645</xdr:rowOff>
    </xdr:to>
    <xdr:pic>
      <xdr:nvPicPr>
        <xdr:cNvPr id="5" name="Picture 4">
          <a:extLst>
            <a:ext uri="{FF2B5EF4-FFF2-40B4-BE49-F238E27FC236}">
              <a16:creationId xmlns:a16="http://schemas.microsoft.com/office/drawing/2014/main" id="{611D04CF-31EE-FC33-5E43-7B6B19337159}"/>
            </a:ext>
          </a:extLst>
        </xdr:cNvPr>
        <xdr:cNvPicPr>
          <a:picLocks noChangeAspect="1"/>
        </xdr:cNvPicPr>
      </xdr:nvPicPr>
      <xdr:blipFill>
        <a:blip xmlns:r="http://schemas.openxmlformats.org/officeDocument/2006/relationships" r:embed="rId3"/>
        <a:stretch>
          <a:fillRect/>
        </a:stretch>
      </xdr:blipFill>
      <xdr:spPr>
        <a:xfrm>
          <a:off x="7354454" y="5853546"/>
          <a:ext cx="7772400" cy="461173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177800</xdr:colOff>
      <xdr:row>9</xdr:row>
      <xdr:rowOff>101600</xdr:rowOff>
    </xdr:from>
    <xdr:to>
      <xdr:col>9</xdr:col>
      <xdr:colOff>723900</xdr:colOff>
      <xdr:row>24</xdr:row>
      <xdr:rowOff>127000</xdr:rowOff>
    </xdr:to>
    <xdr:pic>
      <xdr:nvPicPr>
        <xdr:cNvPr id="2" name="Picture 1">
          <a:extLst>
            <a:ext uri="{FF2B5EF4-FFF2-40B4-BE49-F238E27FC236}">
              <a16:creationId xmlns:a16="http://schemas.microsoft.com/office/drawing/2014/main" id="{35ABF2B2-AF87-632E-80D1-8B3DB56F704E}"/>
            </a:ext>
          </a:extLst>
        </xdr:cNvPr>
        <xdr:cNvPicPr>
          <a:picLocks noChangeAspect="1"/>
        </xdr:cNvPicPr>
      </xdr:nvPicPr>
      <xdr:blipFill>
        <a:blip xmlns:r="http://schemas.openxmlformats.org/officeDocument/2006/relationships" r:embed="rId1"/>
        <a:stretch>
          <a:fillRect/>
        </a:stretch>
      </xdr:blipFill>
      <xdr:spPr>
        <a:xfrm>
          <a:off x="5257800" y="4165600"/>
          <a:ext cx="7658100" cy="3073400"/>
        </a:xfrm>
        <a:prstGeom prst="rect">
          <a:avLst/>
        </a:prstGeom>
      </xdr:spPr>
    </xdr:pic>
    <xdr:clientData/>
  </xdr:twoCellAnchor>
  <xdr:twoCellAnchor editAs="oneCell">
    <xdr:from>
      <xdr:col>4</xdr:col>
      <xdr:colOff>355600</xdr:colOff>
      <xdr:row>28</xdr:row>
      <xdr:rowOff>101600</xdr:rowOff>
    </xdr:from>
    <xdr:to>
      <xdr:col>13</xdr:col>
      <xdr:colOff>698500</xdr:colOff>
      <xdr:row>50</xdr:row>
      <xdr:rowOff>69374</xdr:rowOff>
    </xdr:to>
    <xdr:pic>
      <xdr:nvPicPr>
        <xdr:cNvPr id="3" name="Picture 2">
          <a:extLst>
            <a:ext uri="{FF2B5EF4-FFF2-40B4-BE49-F238E27FC236}">
              <a16:creationId xmlns:a16="http://schemas.microsoft.com/office/drawing/2014/main" id="{18A5D714-8164-D8DD-68CD-22F1314B8450}"/>
            </a:ext>
          </a:extLst>
        </xdr:cNvPr>
        <xdr:cNvPicPr>
          <a:picLocks noChangeAspect="1"/>
        </xdr:cNvPicPr>
      </xdr:nvPicPr>
      <xdr:blipFill>
        <a:blip xmlns:r="http://schemas.openxmlformats.org/officeDocument/2006/relationships" r:embed="rId2"/>
        <a:stretch>
          <a:fillRect/>
        </a:stretch>
      </xdr:blipFill>
      <xdr:spPr>
        <a:xfrm>
          <a:off x="8420100" y="8229600"/>
          <a:ext cx="7772400" cy="443817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375920</xdr:colOff>
      <xdr:row>8</xdr:row>
      <xdr:rowOff>199518</xdr:rowOff>
    </xdr:from>
    <xdr:to>
      <xdr:col>5</xdr:col>
      <xdr:colOff>40640</xdr:colOff>
      <xdr:row>20</xdr:row>
      <xdr:rowOff>121919</xdr:rowOff>
    </xdr:to>
    <xdr:pic>
      <xdr:nvPicPr>
        <xdr:cNvPr id="2" name="Picture 1">
          <a:extLst>
            <a:ext uri="{FF2B5EF4-FFF2-40B4-BE49-F238E27FC236}">
              <a16:creationId xmlns:a16="http://schemas.microsoft.com/office/drawing/2014/main" id="{713E4626-E91C-431B-82DB-F707B919346D}"/>
            </a:ext>
          </a:extLst>
        </xdr:cNvPr>
        <xdr:cNvPicPr>
          <a:picLocks noChangeAspect="1"/>
        </xdr:cNvPicPr>
      </xdr:nvPicPr>
      <xdr:blipFill>
        <a:blip xmlns:r="http://schemas.openxmlformats.org/officeDocument/2006/relationships" r:embed="rId1"/>
        <a:stretch>
          <a:fillRect/>
        </a:stretch>
      </xdr:blipFill>
      <xdr:spPr>
        <a:xfrm>
          <a:off x="1198880" y="2719198"/>
          <a:ext cx="2956560" cy="2370961"/>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398943</xdr:colOff>
      <xdr:row>0</xdr:row>
      <xdr:rowOff>0</xdr:rowOff>
    </xdr:from>
    <xdr:to>
      <xdr:col>10</xdr:col>
      <xdr:colOff>794391</xdr:colOff>
      <xdr:row>10</xdr:row>
      <xdr:rowOff>1057013</xdr:rowOff>
    </xdr:to>
    <xdr:pic>
      <xdr:nvPicPr>
        <xdr:cNvPr id="2" name="Picture 1">
          <a:extLst>
            <a:ext uri="{FF2B5EF4-FFF2-40B4-BE49-F238E27FC236}">
              <a16:creationId xmlns:a16="http://schemas.microsoft.com/office/drawing/2014/main" id="{F0F59E69-CE3C-6FC6-8968-5DC221448562}"/>
            </a:ext>
          </a:extLst>
        </xdr:cNvPr>
        <xdr:cNvPicPr>
          <a:picLocks noChangeAspect="1"/>
        </xdr:cNvPicPr>
      </xdr:nvPicPr>
      <xdr:blipFill>
        <a:blip xmlns:r="http://schemas.openxmlformats.org/officeDocument/2006/relationships" r:embed="rId1"/>
        <a:stretch>
          <a:fillRect/>
        </a:stretch>
      </xdr:blipFill>
      <xdr:spPr>
        <a:xfrm>
          <a:off x="5875090" y="0"/>
          <a:ext cx="6186182" cy="3270774"/>
        </a:xfrm>
        <a:prstGeom prst="rect">
          <a:avLst/>
        </a:prstGeom>
      </xdr:spPr>
    </xdr:pic>
    <xdr:clientData/>
  </xdr:twoCellAnchor>
  <xdr:twoCellAnchor editAs="oneCell">
    <xdr:from>
      <xdr:col>6</xdr:col>
      <xdr:colOff>652476</xdr:colOff>
      <xdr:row>20</xdr:row>
      <xdr:rowOff>23301</xdr:rowOff>
    </xdr:from>
    <xdr:to>
      <xdr:col>16</xdr:col>
      <xdr:colOff>152399</xdr:colOff>
      <xdr:row>39</xdr:row>
      <xdr:rowOff>116376</xdr:rowOff>
    </xdr:to>
    <xdr:pic>
      <xdr:nvPicPr>
        <xdr:cNvPr id="3" name="Picture 2">
          <a:extLst>
            <a:ext uri="{FF2B5EF4-FFF2-40B4-BE49-F238E27FC236}">
              <a16:creationId xmlns:a16="http://schemas.microsoft.com/office/drawing/2014/main" id="{55ABD83F-FDAD-7B5C-D4B1-1427637CEDFB}"/>
            </a:ext>
          </a:extLst>
        </xdr:cNvPr>
        <xdr:cNvPicPr>
          <a:picLocks noChangeAspect="1"/>
        </xdr:cNvPicPr>
      </xdr:nvPicPr>
      <xdr:blipFill>
        <a:blip xmlns:r="http://schemas.openxmlformats.org/officeDocument/2006/relationships" r:embed="rId2"/>
        <a:stretch>
          <a:fillRect/>
        </a:stretch>
      </xdr:blipFill>
      <xdr:spPr>
        <a:xfrm>
          <a:off x="8610366" y="5313026"/>
          <a:ext cx="7772400" cy="3856469"/>
        </a:xfrm>
        <a:prstGeom prst="rect">
          <a:avLst/>
        </a:prstGeom>
      </xdr:spPr>
    </xdr:pic>
    <xdr:clientData/>
  </xdr:twoCellAnchor>
  <xdr:twoCellAnchor editAs="oneCell">
    <xdr:from>
      <xdr:col>0</xdr:col>
      <xdr:colOff>0</xdr:colOff>
      <xdr:row>23</xdr:row>
      <xdr:rowOff>93210</xdr:rowOff>
    </xdr:from>
    <xdr:to>
      <xdr:col>5</xdr:col>
      <xdr:colOff>641758</xdr:colOff>
      <xdr:row>30</xdr:row>
      <xdr:rowOff>121838</xdr:rowOff>
    </xdr:to>
    <xdr:pic>
      <xdr:nvPicPr>
        <xdr:cNvPr id="4" name="Picture 3">
          <a:extLst>
            <a:ext uri="{FF2B5EF4-FFF2-40B4-BE49-F238E27FC236}">
              <a16:creationId xmlns:a16="http://schemas.microsoft.com/office/drawing/2014/main" id="{16FED1FB-AAF2-6E58-6216-B644D3309AF1}"/>
            </a:ext>
          </a:extLst>
        </xdr:cNvPr>
        <xdr:cNvPicPr>
          <a:picLocks noChangeAspect="1"/>
        </xdr:cNvPicPr>
      </xdr:nvPicPr>
      <xdr:blipFill>
        <a:blip xmlns:r="http://schemas.openxmlformats.org/officeDocument/2006/relationships" r:embed="rId3"/>
        <a:stretch>
          <a:fillRect/>
        </a:stretch>
      </xdr:blipFill>
      <xdr:spPr>
        <a:xfrm>
          <a:off x="0" y="5977155"/>
          <a:ext cx="7772400" cy="1415142"/>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5</xdr:col>
      <xdr:colOff>749300</xdr:colOff>
      <xdr:row>4</xdr:row>
      <xdr:rowOff>177800</xdr:rowOff>
    </xdr:from>
    <xdr:to>
      <xdr:col>15</xdr:col>
      <xdr:colOff>266700</xdr:colOff>
      <xdr:row>25</xdr:row>
      <xdr:rowOff>61988</xdr:rowOff>
    </xdr:to>
    <xdr:pic>
      <xdr:nvPicPr>
        <xdr:cNvPr id="2" name="Picture 1">
          <a:extLst>
            <a:ext uri="{FF2B5EF4-FFF2-40B4-BE49-F238E27FC236}">
              <a16:creationId xmlns:a16="http://schemas.microsoft.com/office/drawing/2014/main" id="{855D59C4-F45B-C815-AC59-E3EB78494FFD}"/>
            </a:ext>
          </a:extLst>
        </xdr:cNvPr>
        <xdr:cNvPicPr>
          <a:picLocks noChangeAspect="1"/>
        </xdr:cNvPicPr>
      </xdr:nvPicPr>
      <xdr:blipFill>
        <a:blip xmlns:r="http://schemas.openxmlformats.org/officeDocument/2006/relationships" r:embed="rId1"/>
        <a:stretch>
          <a:fillRect/>
        </a:stretch>
      </xdr:blipFill>
      <xdr:spPr>
        <a:xfrm>
          <a:off x="7467600" y="990600"/>
          <a:ext cx="7772400" cy="5274128"/>
        </a:xfrm>
        <a:prstGeom prst="rect">
          <a:avLst/>
        </a:prstGeom>
      </xdr:spPr>
    </xdr:pic>
    <xdr:clientData/>
  </xdr:twoCellAnchor>
  <xdr:twoCellAnchor editAs="oneCell">
    <xdr:from>
      <xdr:col>23</xdr:col>
      <xdr:colOff>177800</xdr:colOff>
      <xdr:row>0</xdr:row>
      <xdr:rowOff>127000</xdr:rowOff>
    </xdr:from>
    <xdr:to>
      <xdr:col>31</xdr:col>
      <xdr:colOff>665907</xdr:colOff>
      <xdr:row>11</xdr:row>
      <xdr:rowOff>5681</xdr:rowOff>
    </xdr:to>
    <xdr:pic>
      <xdr:nvPicPr>
        <xdr:cNvPr id="3" name="Picture 2">
          <a:extLst>
            <a:ext uri="{FF2B5EF4-FFF2-40B4-BE49-F238E27FC236}">
              <a16:creationId xmlns:a16="http://schemas.microsoft.com/office/drawing/2014/main" id="{DFA8A467-615E-1842-B1F9-F90C75394362}"/>
            </a:ext>
          </a:extLst>
        </xdr:cNvPr>
        <xdr:cNvPicPr>
          <a:picLocks noChangeAspect="1"/>
        </xdr:cNvPicPr>
      </xdr:nvPicPr>
      <xdr:blipFill>
        <a:blip xmlns:r="http://schemas.openxmlformats.org/officeDocument/2006/relationships" r:embed="rId2"/>
        <a:stretch>
          <a:fillRect/>
        </a:stretch>
      </xdr:blipFill>
      <xdr:spPr>
        <a:xfrm>
          <a:off x="25793700" y="127000"/>
          <a:ext cx="7092107" cy="3216048"/>
        </a:xfrm>
        <a:prstGeom prst="rect">
          <a:avLst/>
        </a:prstGeom>
      </xdr:spPr>
    </xdr:pic>
    <xdr:clientData/>
  </xdr:twoCellAnchor>
  <xdr:twoCellAnchor editAs="oneCell">
    <xdr:from>
      <xdr:col>16</xdr:col>
      <xdr:colOff>1092038</xdr:colOff>
      <xdr:row>16</xdr:row>
      <xdr:rowOff>194141</xdr:rowOff>
    </xdr:from>
    <xdr:to>
      <xdr:col>21</xdr:col>
      <xdr:colOff>1729788</xdr:colOff>
      <xdr:row>38</xdr:row>
      <xdr:rowOff>55479</xdr:rowOff>
    </xdr:to>
    <xdr:pic>
      <xdr:nvPicPr>
        <xdr:cNvPr id="4" name="Picture 3">
          <a:extLst>
            <a:ext uri="{FF2B5EF4-FFF2-40B4-BE49-F238E27FC236}">
              <a16:creationId xmlns:a16="http://schemas.microsoft.com/office/drawing/2014/main" id="{862627B3-C99D-ADBD-332C-3E5245FA0DBF}"/>
            </a:ext>
          </a:extLst>
        </xdr:cNvPr>
        <xdr:cNvPicPr>
          <a:picLocks noChangeAspect="1"/>
        </xdr:cNvPicPr>
      </xdr:nvPicPr>
      <xdr:blipFill>
        <a:blip xmlns:r="http://schemas.openxmlformats.org/officeDocument/2006/relationships" r:embed="rId3"/>
        <a:stretch>
          <a:fillRect/>
        </a:stretch>
      </xdr:blipFill>
      <xdr:spPr>
        <a:xfrm>
          <a:off x="16890191" y="4562294"/>
          <a:ext cx="7772400" cy="431038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165100</xdr:colOff>
      <xdr:row>8</xdr:row>
      <xdr:rowOff>63500</xdr:rowOff>
    </xdr:from>
    <xdr:to>
      <xdr:col>9</xdr:col>
      <xdr:colOff>508000</xdr:colOff>
      <xdr:row>24</xdr:row>
      <xdr:rowOff>61418</xdr:rowOff>
    </xdr:to>
    <xdr:pic>
      <xdr:nvPicPr>
        <xdr:cNvPr id="2" name="Picture 1">
          <a:extLst>
            <a:ext uri="{FF2B5EF4-FFF2-40B4-BE49-F238E27FC236}">
              <a16:creationId xmlns:a16="http://schemas.microsoft.com/office/drawing/2014/main" id="{EA2CB965-E2D3-BEED-F72A-024FCD5706B1}"/>
            </a:ext>
          </a:extLst>
        </xdr:cNvPr>
        <xdr:cNvPicPr>
          <a:picLocks noChangeAspect="1"/>
        </xdr:cNvPicPr>
      </xdr:nvPicPr>
      <xdr:blipFill>
        <a:blip xmlns:r="http://schemas.openxmlformats.org/officeDocument/2006/relationships" r:embed="rId1"/>
        <a:stretch>
          <a:fillRect/>
        </a:stretch>
      </xdr:blipFill>
      <xdr:spPr>
        <a:xfrm>
          <a:off x="165100" y="2209800"/>
          <a:ext cx="7772400" cy="324911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3</xdr:col>
      <xdr:colOff>767582</xdr:colOff>
      <xdr:row>17</xdr:row>
      <xdr:rowOff>153517</xdr:rowOff>
    </xdr:from>
    <xdr:to>
      <xdr:col>11</xdr:col>
      <xdr:colOff>248975</xdr:colOff>
      <xdr:row>41</xdr:row>
      <xdr:rowOff>122958</xdr:rowOff>
    </xdr:to>
    <xdr:pic>
      <xdr:nvPicPr>
        <xdr:cNvPr id="2" name="Picture 1">
          <a:extLst>
            <a:ext uri="{FF2B5EF4-FFF2-40B4-BE49-F238E27FC236}">
              <a16:creationId xmlns:a16="http://schemas.microsoft.com/office/drawing/2014/main" id="{CDFEEFC3-6BB8-270D-8991-8D3A9F1B9979}"/>
            </a:ext>
          </a:extLst>
        </xdr:cNvPr>
        <xdr:cNvPicPr>
          <a:picLocks noChangeAspect="1"/>
        </xdr:cNvPicPr>
      </xdr:nvPicPr>
      <xdr:blipFill>
        <a:blip xmlns:r="http://schemas.openxmlformats.org/officeDocument/2006/relationships" r:embed="rId1"/>
        <a:stretch>
          <a:fillRect/>
        </a:stretch>
      </xdr:blipFill>
      <xdr:spPr>
        <a:xfrm>
          <a:off x="7089670" y="3712308"/>
          <a:ext cx="7743371" cy="499361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L35"/>
  <sheetViews>
    <sheetView zoomScale="84" workbookViewId="0">
      <selection activeCell="C44" sqref="C44"/>
    </sheetView>
  </sheetViews>
  <sheetFormatPr baseColWidth="10" defaultColWidth="8.83203125" defaultRowHeight="16" x14ac:dyDescent="0.2"/>
  <cols>
    <col min="1" max="1" width="14" customWidth="1"/>
    <col min="2" max="2" width="17.5" customWidth="1"/>
    <col min="3" max="3" width="23.1640625" customWidth="1"/>
    <col min="4" max="4" width="25.5" customWidth="1"/>
    <col min="5" max="5" width="16.33203125" customWidth="1"/>
    <col min="6" max="6" width="20.1640625" customWidth="1"/>
    <col min="7" max="7" width="19.1640625" customWidth="1"/>
    <col min="9" max="9" width="12" customWidth="1"/>
    <col min="10" max="10" width="20.5" customWidth="1"/>
    <col min="12" max="12" width="34.83203125" customWidth="1"/>
  </cols>
  <sheetData>
    <row r="1" spans="1:12" ht="69" thickBot="1" x14ac:dyDescent="0.25">
      <c r="A1" s="11" t="s">
        <v>59</v>
      </c>
      <c r="B1" s="11" t="s">
        <v>60</v>
      </c>
      <c r="D1" s="1" t="s">
        <v>51</v>
      </c>
    </row>
    <row r="2" spans="1:12" x14ac:dyDescent="0.2">
      <c r="A2">
        <v>28</v>
      </c>
      <c r="B2">
        <v>29</v>
      </c>
      <c r="D2" s="7" t="s">
        <v>0</v>
      </c>
      <c r="E2" s="8"/>
      <c r="F2" s="7" t="s">
        <v>1</v>
      </c>
      <c r="G2" s="5"/>
    </row>
    <row r="3" spans="1:12" ht="51" x14ac:dyDescent="0.2">
      <c r="A3">
        <v>29</v>
      </c>
      <c r="B3">
        <v>31</v>
      </c>
      <c r="I3" s="11" t="s">
        <v>61</v>
      </c>
      <c r="J3" s="40" t="s">
        <v>316</v>
      </c>
      <c r="L3" s="11"/>
    </row>
    <row r="4" spans="1:12" x14ac:dyDescent="0.2">
      <c r="A4">
        <v>32</v>
      </c>
      <c r="B4">
        <v>33</v>
      </c>
      <c r="D4" t="s">
        <v>36</v>
      </c>
      <c r="E4">
        <v>32</v>
      </c>
      <c r="F4" t="s">
        <v>36</v>
      </c>
      <c r="G4">
        <v>32</v>
      </c>
      <c r="J4" s="7" t="s">
        <v>0</v>
      </c>
      <c r="K4" s="7" t="s">
        <v>1</v>
      </c>
    </row>
    <row r="5" spans="1:12" x14ac:dyDescent="0.2">
      <c r="A5">
        <v>37</v>
      </c>
      <c r="B5">
        <v>32</v>
      </c>
      <c r="D5" t="s">
        <v>37</v>
      </c>
      <c r="E5">
        <v>1.4681810363696828</v>
      </c>
      <c r="F5" t="s">
        <v>37</v>
      </c>
      <c r="G5">
        <v>0.57735026918962573</v>
      </c>
      <c r="I5" t="s">
        <v>55</v>
      </c>
      <c r="J5" s="1">
        <f>_xlfn.QUARTILE.EXC(ST_Public,1)</f>
        <v>28.75</v>
      </c>
      <c r="K5" s="1">
        <f>_xlfn.QUARTILE.EXC(ST_Automobile,1)</f>
        <v>30.75</v>
      </c>
      <c r="L5" s="6"/>
    </row>
    <row r="6" spans="1:12" x14ac:dyDescent="0.2">
      <c r="A6">
        <v>33</v>
      </c>
      <c r="B6">
        <v>34</v>
      </c>
      <c r="D6" t="s">
        <v>38</v>
      </c>
      <c r="E6">
        <v>32</v>
      </c>
      <c r="F6" t="s">
        <v>38</v>
      </c>
      <c r="G6">
        <v>32</v>
      </c>
      <c r="I6" t="s">
        <v>56</v>
      </c>
      <c r="J6">
        <f>_xlfn.QUARTILE.EXC(ST_Public,2)</f>
        <v>32</v>
      </c>
      <c r="K6">
        <f>_xlfn.QUARTILE.EXC(ST_Automobile,2)</f>
        <v>32</v>
      </c>
    </row>
    <row r="7" spans="1:12" x14ac:dyDescent="0.2">
      <c r="A7">
        <v>25</v>
      </c>
      <c r="B7">
        <v>30</v>
      </c>
      <c r="D7" t="s">
        <v>39</v>
      </c>
      <c r="E7">
        <v>29</v>
      </c>
      <c r="F7" t="s">
        <v>39</v>
      </c>
      <c r="G7">
        <v>31</v>
      </c>
      <c r="I7" t="s">
        <v>57</v>
      </c>
      <c r="J7" s="1">
        <f>_xlfn.QUARTILE.EXC(ST_Public,3)</f>
        <v>34.75</v>
      </c>
      <c r="K7" s="1">
        <f>_xlfn.QUARTILE.EXC(ST_Automobile,3)</f>
        <v>33.25</v>
      </c>
      <c r="L7" s="6"/>
    </row>
    <row r="8" spans="1:12" ht="68" x14ac:dyDescent="0.2">
      <c r="A8">
        <v>29</v>
      </c>
      <c r="B8">
        <v>31</v>
      </c>
      <c r="D8" t="s">
        <v>40</v>
      </c>
      <c r="E8" s="1">
        <v>4.6427960923947067</v>
      </c>
      <c r="F8" t="s">
        <v>40</v>
      </c>
      <c r="G8" s="1">
        <v>1.8257418583505538</v>
      </c>
      <c r="I8" s="12" t="s">
        <v>62</v>
      </c>
      <c r="J8">
        <f>J7-J5</f>
        <v>6</v>
      </c>
      <c r="K8">
        <f>K7-K5</f>
        <v>2.5</v>
      </c>
    </row>
    <row r="9" spans="1:12" x14ac:dyDescent="0.2">
      <c r="A9">
        <v>32</v>
      </c>
      <c r="B9">
        <v>32</v>
      </c>
      <c r="D9" t="s">
        <v>41</v>
      </c>
      <c r="E9">
        <v>21.555555555555557</v>
      </c>
      <c r="F9" t="s">
        <v>41</v>
      </c>
      <c r="G9">
        <v>3.3333333333333335</v>
      </c>
      <c r="L9" s="6"/>
    </row>
    <row r="10" spans="1:12" x14ac:dyDescent="0.2">
      <c r="A10">
        <v>41</v>
      </c>
      <c r="B10">
        <v>35</v>
      </c>
      <c r="D10" t="s">
        <v>42</v>
      </c>
      <c r="E10">
        <v>0.36829858949637728</v>
      </c>
      <c r="F10" t="s">
        <v>42</v>
      </c>
      <c r="G10">
        <v>-0.45000000000000151</v>
      </c>
    </row>
    <row r="11" spans="1:12" x14ac:dyDescent="0.2">
      <c r="A11">
        <v>34</v>
      </c>
      <c r="B11">
        <v>33</v>
      </c>
      <c r="D11" t="s">
        <v>43</v>
      </c>
      <c r="E11">
        <v>0.55789789902898956</v>
      </c>
      <c r="F11" t="s">
        <v>43</v>
      </c>
      <c r="G11">
        <v>3.8549410577262382E-18</v>
      </c>
      <c r="L11" s="6"/>
    </row>
    <row r="12" spans="1:12" x14ac:dyDescent="0.2">
      <c r="D12" t="s">
        <v>44</v>
      </c>
      <c r="E12">
        <v>16</v>
      </c>
      <c r="F12" t="s">
        <v>44</v>
      </c>
      <c r="G12">
        <v>6</v>
      </c>
    </row>
    <row r="13" spans="1:12" x14ac:dyDescent="0.2">
      <c r="D13" t="s">
        <v>45</v>
      </c>
      <c r="E13">
        <v>25</v>
      </c>
      <c r="F13" t="s">
        <v>45</v>
      </c>
      <c r="G13">
        <v>29</v>
      </c>
      <c r="L13" s="6"/>
    </row>
    <row r="14" spans="1:12" x14ac:dyDescent="0.2">
      <c r="D14" t="s">
        <v>46</v>
      </c>
      <c r="E14">
        <v>41</v>
      </c>
      <c r="F14" t="s">
        <v>46</v>
      </c>
      <c r="G14">
        <v>35</v>
      </c>
    </row>
    <row r="15" spans="1:12" x14ac:dyDescent="0.2">
      <c r="D15" t="s">
        <v>47</v>
      </c>
      <c r="E15">
        <v>320</v>
      </c>
      <c r="F15" t="s">
        <v>47</v>
      </c>
      <c r="G15">
        <v>320</v>
      </c>
      <c r="L15" s="6"/>
    </row>
    <row r="16" spans="1:12" x14ac:dyDescent="0.2">
      <c r="D16" t="s">
        <v>48</v>
      </c>
      <c r="E16">
        <v>10</v>
      </c>
      <c r="F16" t="s">
        <v>48</v>
      </c>
      <c r="G16">
        <v>10</v>
      </c>
    </row>
    <row r="17" spans="4:12" ht="17" thickBot="1" x14ac:dyDescent="0.25">
      <c r="D17" s="4" t="s">
        <v>49</v>
      </c>
      <c r="E17" s="4">
        <v>3.3212562477081695</v>
      </c>
      <c r="F17" s="4" t="s">
        <v>49</v>
      </c>
      <c r="G17" s="4">
        <v>1.3060570468907835</v>
      </c>
    </row>
    <row r="19" spans="4:12" x14ac:dyDescent="0.2">
      <c r="D19" t="s">
        <v>50</v>
      </c>
      <c r="E19">
        <f>SQRT(E9)</f>
        <v>4.6427960923947067</v>
      </c>
      <c r="G19">
        <f>SQRT(G9)</f>
        <v>1.8257418583505538</v>
      </c>
    </row>
    <row r="21" spans="4:12" ht="11" customHeight="1" x14ac:dyDescent="0.2">
      <c r="L21" s="6"/>
    </row>
    <row r="22" spans="4:12" hidden="1" x14ac:dyDescent="0.2"/>
    <row r="23" spans="4:12" hidden="1" x14ac:dyDescent="0.2"/>
    <row r="24" spans="4:12" hidden="1" x14ac:dyDescent="0.2"/>
    <row r="25" spans="4:12" hidden="1" x14ac:dyDescent="0.2"/>
    <row r="26" spans="4:12" hidden="1" x14ac:dyDescent="0.2"/>
    <row r="27" spans="4:12" hidden="1" x14ac:dyDescent="0.2"/>
    <row r="28" spans="4:12" hidden="1" x14ac:dyDescent="0.2"/>
    <row r="29" spans="4:12" hidden="1" x14ac:dyDescent="0.2"/>
    <row r="30" spans="4:12" hidden="1" x14ac:dyDescent="0.2"/>
    <row r="31" spans="4:12" hidden="1" x14ac:dyDescent="0.2"/>
    <row r="32" spans="4:12" hidden="1" x14ac:dyDescent="0.2"/>
    <row r="33" hidden="1" x14ac:dyDescent="0.2"/>
    <row r="34" hidden="1" x14ac:dyDescent="0.2"/>
    <row r="35" hidden="1" x14ac:dyDescent="0.2"/>
  </sheetData>
  <pageMargins left="0.7" right="0.7" top="0.75" bottom="0.75" header="0.3" footer="0.3"/>
  <pageSetup orientation="portrait"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454B0E-4286-984D-B8C0-C2A6FA334358}">
  <dimension ref="A3:E7"/>
  <sheetViews>
    <sheetView workbookViewId="0">
      <selection activeCell="A7" sqref="A7"/>
    </sheetView>
  </sheetViews>
  <sheetFormatPr baseColWidth="10" defaultRowHeight="16" x14ac:dyDescent="0.2"/>
  <sheetData>
    <row r="3" spans="1:5" ht="57" x14ac:dyDescent="0.2">
      <c r="A3" t="s">
        <v>47</v>
      </c>
      <c r="B3" s="28" t="s">
        <v>161</v>
      </c>
      <c r="C3">
        <f xml:space="preserve"> 3.8</f>
        <v>3.8</v>
      </c>
    </row>
    <row r="4" spans="1:5" x14ac:dyDescent="0.2">
      <c r="A4" t="s">
        <v>162</v>
      </c>
      <c r="C4" s="21">
        <v>7.6E-3</v>
      </c>
      <c r="D4" t="s">
        <v>184</v>
      </c>
      <c r="E4" s="1">
        <v>7.6E-3</v>
      </c>
    </row>
    <row r="7" spans="1:5" x14ac:dyDescent="0.2">
      <c r="A7" s="36" t="s">
        <v>317</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4C6BF35-2FC1-EE4D-ACA4-10B81A2A84C8}">
  <dimension ref="A1:J16"/>
  <sheetViews>
    <sheetView workbookViewId="0">
      <selection activeCell="C35" sqref="C35"/>
    </sheetView>
  </sheetViews>
  <sheetFormatPr baseColWidth="10" defaultRowHeight="16" x14ac:dyDescent="0.2"/>
  <cols>
    <col min="1" max="1" width="24.33203125" customWidth="1"/>
    <col min="2" max="2" width="32.5" customWidth="1"/>
    <col min="3" max="3" width="26.1640625" customWidth="1"/>
    <col min="7" max="7" width="26" customWidth="1"/>
    <col min="9" max="9" width="17.5" customWidth="1"/>
  </cols>
  <sheetData>
    <row r="1" spans="1:10" x14ac:dyDescent="0.2">
      <c r="A1" s="29"/>
      <c r="B1" s="1" t="s">
        <v>163</v>
      </c>
      <c r="C1" s="1"/>
    </row>
    <row r="2" spans="1:10" x14ac:dyDescent="0.2">
      <c r="A2" s="1" t="s">
        <v>164</v>
      </c>
      <c r="B2" s="1" t="s">
        <v>165</v>
      </c>
      <c r="C2" s="1" t="s">
        <v>166</v>
      </c>
      <c r="E2" s="1"/>
      <c r="G2" s="1" t="s">
        <v>165</v>
      </c>
      <c r="I2" s="1" t="s">
        <v>166</v>
      </c>
    </row>
    <row r="3" spans="1:10" x14ac:dyDescent="0.2">
      <c r="A3" s="7" t="s">
        <v>167</v>
      </c>
      <c r="B3" s="7">
        <v>340.1</v>
      </c>
      <c r="C3" s="7">
        <v>570.1</v>
      </c>
      <c r="G3" s="1" t="s">
        <v>36</v>
      </c>
      <c r="H3" s="1">
        <v>356.7285714285714</v>
      </c>
      <c r="I3" s="1" t="s">
        <v>36</v>
      </c>
      <c r="J3" s="1">
        <v>400.9500000000001</v>
      </c>
    </row>
    <row r="4" spans="1:10" x14ac:dyDescent="0.2">
      <c r="A4" s="7" t="s">
        <v>168</v>
      </c>
      <c r="B4" s="7">
        <v>321.60000000000002</v>
      </c>
      <c r="C4" s="7">
        <v>354.6</v>
      </c>
      <c r="G4" t="s">
        <v>37</v>
      </c>
      <c r="H4">
        <v>19.851967069948337</v>
      </c>
      <c r="I4" t="s">
        <v>37</v>
      </c>
      <c r="J4">
        <v>36.774717709825609</v>
      </c>
    </row>
    <row r="5" spans="1:10" x14ac:dyDescent="0.2">
      <c r="A5" s="7" t="s">
        <v>169</v>
      </c>
      <c r="B5" s="7">
        <v>291.60000000000002</v>
      </c>
      <c r="C5" s="7">
        <v>465.6</v>
      </c>
      <c r="G5" t="s">
        <v>38</v>
      </c>
      <c r="H5">
        <v>339.85</v>
      </c>
      <c r="I5" t="s">
        <v>38</v>
      </c>
      <c r="J5">
        <v>420.1</v>
      </c>
    </row>
    <row r="6" spans="1:10" x14ac:dyDescent="0.2">
      <c r="A6" s="7" t="s">
        <v>170</v>
      </c>
      <c r="B6" s="7">
        <v>339.6</v>
      </c>
      <c r="C6" s="7">
        <v>219.6</v>
      </c>
      <c r="G6" t="s">
        <v>39</v>
      </c>
      <c r="H6">
        <v>359.6</v>
      </c>
      <c r="I6" t="s">
        <v>39</v>
      </c>
      <c r="J6" t="e">
        <v>#N/A</v>
      </c>
    </row>
    <row r="7" spans="1:10" x14ac:dyDescent="0.2">
      <c r="A7" s="7" t="s">
        <v>171</v>
      </c>
      <c r="B7" s="7">
        <v>359.6</v>
      </c>
      <c r="C7" s="7">
        <v>311.60000000000002</v>
      </c>
      <c r="G7" s="1" t="s">
        <v>40</v>
      </c>
      <c r="H7">
        <v>74.279259229265236</v>
      </c>
      <c r="I7" t="s">
        <v>40</v>
      </c>
      <c r="J7">
        <v>137.59839416549548</v>
      </c>
    </row>
    <row r="8" spans="1:10" x14ac:dyDescent="0.2">
      <c r="A8" s="7" t="s">
        <v>172</v>
      </c>
      <c r="B8" s="7">
        <v>384.6</v>
      </c>
      <c r="C8" s="7">
        <v>297.60000000000002</v>
      </c>
      <c r="G8" s="1" t="s">
        <v>41</v>
      </c>
      <c r="H8">
        <v>5517.4083516483843</v>
      </c>
      <c r="I8" t="s">
        <v>41</v>
      </c>
      <c r="J8">
        <v>18933.3180769231</v>
      </c>
    </row>
    <row r="9" spans="1:10" x14ac:dyDescent="0.2">
      <c r="A9" s="7" t="s">
        <v>173</v>
      </c>
      <c r="B9" s="7">
        <v>309.60000000000002</v>
      </c>
      <c r="C9" s="7">
        <v>471.6</v>
      </c>
      <c r="G9" t="s">
        <v>42</v>
      </c>
      <c r="H9">
        <v>1.7832134088512248</v>
      </c>
      <c r="I9" t="s">
        <v>42</v>
      </c>
      <c r="J9">
        <v>-0.95081431089405166</v>
      </c>
    </row>
    <row r="10" spans="1:10" x14ac:dyDescent="0.2">
      <c r="A10" s="7" t="s">
        <v>174</v>
      </c>
      <c r="B10" s="7">
        <v>415.6</v>
      </c>
      <c r="C10" s="7">
        <v>618.4</v>
      </c>
      <c r="G10" t="s">
        <v>43</v>
      </c>
      <c r="H10">
        <v>1.1783191132772646</v>
      </c>
      <c r="I10" t="s">
        <v>43</v>
      </c>
      <c r="J10">
        <v>-0.17655926804957281</v>
      </c>
    </row>
    <row r="11" spans="1:10" x14ac:dyDescent="0.2">
      <c r="A11" s="7" t="s">
        <v>175</v>
      </c>
      <c r="B11" s="7">
        <v>293.60000000000002</v>
      </c>
      <c r="C11" s="7">
        <v>513.6</v>
      </c>
      <c r="G11" s="1" t="s">
        <v>44</v>
      </c>
      <c r="H11">
        <v>290</v>
      </c>
      <c r="I11" t="s">
        <v>44</v>
      </c>
      <c r="J11">
        <v>458.79999999999995</v>
      </c>
    </row>
    <row r="12" spans="1:10" x14ac:dyDescent="0.2">
      <c r="A12" s="7" t="s">
        <v>176</v>
      </c>
      <c r="B12" s="7">
        <v>249.6</v>
      </c>
      <c r="C12" s="7">
        <v>523.20000000000005</v>
      </c>
      <c r="G12" t="s">
        <v>45</v>
      </c>
      <c r="H12">
        <v>249.6</v>
      </c>
      <c r="I12" t="s">
        <v>45</v>
      </c>
      <c r="J12">
        <v>159.6</v>
      </c>
    </row>
    <row r="13" spans="1:10" x14ac:dyDescent="0.2">
      <c r="A13" s="7" t="s">
        <v>177</v>
      </c>
      <c r="B13" s="7">
        <v>539.6</v>
      </c>
      <c r="C13" s="7">
        <v>381.6</v>
      </c>
      <c r="G13" t="s">
        <v>46</v>
      </c>
      <c r="H13">
        <v>539.6</v>
      </c>
      <c r="I13" t="s">
        <v>46</v>
      </c>
      <c r="J13">
        <v>618.4</v>
      </c>
    </row>
    <row r="14" spans="1:10" x14ac:dyDescent="0.2">
      <c r="A14" s="7" t="s">
        <v>178</v>
      </c>
      <c r="B14" s="7">
        <v>455.6</v>
      </c>
      <c r="C14" s="7">
        <v>159.6</v>
      </c>
      <c r="G14" t="s">
        <v>47</v>
      </c>
      <c r="H14">
        <v>4994.2</v>
      </c>
      <c r="I14" t="s">
        <v>47</v>
      </c>
      <c r="J14">
        <v>5613.3000000000011</v>
      </c>
    </row>
    <row r="15" spans="1:10" x14ac:dyDescent="0.2">
      <c r="A15" s="7" t="s">
        <v>179</v>
      </c>
      <c r="B15" s="7">
        <v>359.6</v>
      </c>
      <c r="C15" s="7">
        <v>267.60000000000002</v>
      </c>
      <c r="G15" t="s">
        <v>48</v>
      </c>
      <c r="H15">
        <v>14</v>
      </c>
      <c r="I15" t="s">
        <v>48</v>
      </c>
      <c r="J15">
        <v>14</v>
      </c>
    </row>
    <row r="16" spans="1:10" x14ac:dyDescent="0.2">
      <c r="A16" s="7" t="s">
        <v>180</v>
      </c>
      <c r="B16" s="7">
        <v>333.9</v>
      </c>
      <c r="C16" s="7">
        <v>458.6</v>
      </c>
      <c r="G16" t="s">
        <v>49</v>
      </c>
      <c r="H16">
        <v>42.887567427047877</v>
      </c>
      <c r="I16" t="s">
        <v>49</v>
      </c>
      <c r="J16">
        <v>79.446947490574388</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23B43F-9C3C-824E-91E6-766D10D19878}">
  <dimension ref="A1:K16"/>
  <sheetViews>
    <sheetView topLeftCell="D1" workbookViewId="0">
      <selection activeCell="M28" sqref="M28"/>
    </sheetView>
  </sheetViews>
  <sheetFormatPr baseColWidth="10" defaultRowHeight="16" x14ac:dyDescent="0.2"/>
  <cols>
    <col min="6" max="6" width="18.1640625" customWidth="1"/>
    <col min="7" max="7" width="19.6640625" customWidth="1"/>
    <col min="9" max="9" width="19.83203125" customWidth="1"/>
    <col min="11" max="11" width="32.83203125" customWidth="1"/>
  </cols>
  <sheetData>
    <row r="1" spans="1:11" x14ac:dyDescent="0.2">
      <c r="A1" s="1" t="s">
        <v>181</v>
      </c>
      <c r="B1" s="1" t="s">
        <v>182</v>
      </c>
      <c r="C1" s="1" t="s">
        <v>183</v>
      </c>
      <c r="F1" s="1" t="s">
        <v>181</v>
      </c>
      <c r="G1" s="5"/>
      <c r="H1" s="1" t="s">
        <v>182</v>
      </c>
      <c r="I1" s="5"/>
      <c r="J1" s="1" t="s">
        <v>183</v>
      </c>
      <c r="K1" s="5"/>
    </row>
    <row r="2" spans="1:11" x14ac:dyDescent="0.2">
      <c r="A2" s="7">
        <v>1355</v>
      </c>
      <c r="B2" s="7">
        <v>969</v>
      </c>
      <c r="C2" s="7">
        <v>1135</v>
      </c>
    </row>
    <row r="3" spans="1:11" x14ac:dyDescent="0.2">
      <c r="A3" s="7">
        <v>115</v>
      </c>
      <c r="B3" s="7">
        <v>434</v>
      </c>
      <c r="C3" s="7">
        <v>956</v>
      </c>
      <c r="F3" s="1" t="s">
        <v>36</v>
      </c>
      <c r="G3">
        <v>1368</v>
      </c>
      <c r="H3" t="s">
        <v>36</v>
      </c>
      <c r="I3">
        <v>1330.1</v>
      </c>
      <c r="J3" t="s">
        <v>36</v>
      </c>
      <c r="K3">
        <v>1070.4000000000001</v>
      </c>
    </row>
    <row r="4" spans="1:11" x14ac:dyDescent="0.2">
      <c r="A4" s="7">
        <v>1456</v>
      </c>
      <c r="B4" s="7">
        <v>1792</v>
      </c>
      <c r="C4" s="7">
        <v>400</v>
      </c>
      <c r="F4" t="s">
        <v>37</v>
      </c>
      <c r="G4">
        <v>171.01676331089106</v>
      </c>
      <c r="H4" t="s">
        <v>37</v>
      </c>
      <c r="I4">
        <v>136.50359783618234</v>
      </c>
      <c r="J4" t="s">
        <v>37</v>
      </c>
      <c r="K4">
        <v>105.76674545642618</v>
      </c>
    </row>
    <row r="5" spans="1:11" x14ac:dyDescent="0.2">
      <c r="A5" s="7">
        <v>2045</v>
      </c>
      <c r="B5" s="7">
        <v>1500</v>
      </c>
      <c r="C5" s="7">
        <v>1374</v>
      </c>
      <c r="F5" t="s">
        <v>38</v>
      </c>
      <c r="G5">
        <v>1423</v>
      </c>
      <c r="H5" t="s">
        <v>38</v>
      </c>
      <c r="I5">
        <v>1382.5</v>
      </c>
      <c r="J5" t="s">
        <v>38</v>
      </c>
      <c r="K5">
        <v>1163.5</v>
      </c>
    </row>
    <row r="6" spans="1:11" x14ac:dyDescent="0.2">
      <c r="A6" s="7">
        <v>1621</v>
      </c>
      <c r="B6" s="7">
        <v>1277</v>
      </c>
      <c r="C6" s="7">
        <v>1244</v>
      </c>
      <c r="F6" t="s">
        <v>39</v>
      </c>
      <c r="G6" t="e">
        <v>#N/A</v>
      </c>
      <c r="H6" t="s">
        <v>39</v>
      </c>
      <c r="I6" t="e">
        <v>#N/A</v>
      </c>
      <c r="J6" t="s">
        <v>39</v>
      </c>
      <c r="K6" t="e">
        <v>#N/A</v>
      </c>
    </row>
    <row r="7" spans="1:11" x14ac:dyDescent="0.2">
      <c r="A7" s="7">
        <v>994</v>
      </c>
      <c r="B7" s="7">
        <v>1056</v>
      </c>
      <c r="C7" s="7">
        <v>825</v>
      </c>
      <c r="F7" s="1" t="s">
        <v>40</v>
      </c>
      <c r="G7">
        <v>540.80249013233413</v>
      </c>
      <c r="H7" t="s">
        <v>40</v>
      </c>
      <c r="I7">
        <v>431.66227796996816</v>
      </c>
      <c r="J7" t="s">
        <v>40</v>
      </c>
      <c r="K7">
        <v>334.46381634557196</v>
      </c>
    </row>
    <row r="8" spans="1:11" x14ac:dyDescent="0.2">
      <c r="A8" s="7">
        <v>1937</v>
      </c>
      <c r="B8" s="7">
        <v>1922</v>
      </c>
      <c r="C8" s="7">
        <v>763</v>
      </c>
      <c r="F8" s="1" t="s">
        <v>41</v>
      </c>
      <c r="G8">
        <v>292467.33333333331</v>
      </c>
      <c r="H8" t="s">
        <v>41</v>
      </c>
      <c r="I8">
        <v>186332.32222222205</v>
      </c>
      <c r="J8" t="s">
        <v>41</v>
      </c>
      <c r="K8">
        <v>111866.04444444449</v>
      </c>
    </row>
    <row r="9" spans="1:11" x14ac:dyDescent="0.2">
      <c r="A9" s="7">
        <v>1200</v>
      </c>
      <c r="B9" s="7">
        <v>1350</v>
      </c>
      <c r="C9" s="7">
        <v>1192</v>
      </c>
      <c r="F9" t="s">
        <v>42</v>
      </c>
      <c r="G9">
        <v>2.8201696097819084</v>
      </c>
      <c r="H9" t="s">
        <v>42</v>
      </c>
      <c r="I9">
        <v>0.94669273040204249</v>
      </c>
      <c r="J9" t="s">
        <v>42</v>
      </c>
      <c r="K9">
        <v>0.27787970153755648</v>
      </c>
    </row>
    <row r="10" spans="1:11" x14ac:dyDescent="0.2">
      <c r="A10" s="7">
        <v>1567</v>
      </c>
      <c r="B10" s="7">
        <v>1586</v>
      </c>
      <c r="C10" s="7">
        <v>1305</v>
      </c>
      <c r="F10" t="s">
        <v>43</v>
      </c>
      <c r="G10">
        <v>-1.3215658841559577</v>
      </c>
      <c r="H10" t="s">
        <v>43</v>
      </c>
      <c r="I10">
        <v>-0.79292313679757209</v>
      </c>
      <c r="J10" t="s">
        <v>43</v>
      </c>
      <c r="K10">
        <v>-0.79245403462632746</v>
      </c>
    </row>
    <row r="11" spans="1:11" x14ac:dyDescent="0.2">
      <c r="A11" s="7">
        <v>1390</v>
      </c>
      <c r="B11" s="7">
        <v>1415</v>
      </c>
      <c r="C11" s="7">
        <v>1510</v>
      </c>
      <c r="F11" t="s">
        <v>44</v>
      </c>
      <c r="G11">
        <v>1930</v>
      </c>
      <c r="H11" t="s">
        <v>44</v>
      </c>
      <c r="I11">
        <v>1488</v>
      </c>
      <c r="J11" t="s">
        <v>44</v>
      </c>
      <c r="K11">
        <v>1110</v>
      </c>
    </row>
    <row r="12" spans="1:11" x14ac:dyDescent="0.2">
      <c r="F12" t="s">
        <v>45</v>
      </c>
      <c r="G12">
        <v>115</v>
      </c>
      <c r="H12" t="s">
        <v>45</v>
      </c>
      <c r="I12">
        <v>434</v>
      </c>
      <c r="J12" t="s">
        <v>45</v>
      </c>
      <c r="K12">
        <v>400</v>
      </c>
    </row>
    <row r="13" spans="1:11" x14ac:dyDescent="0.2">
      <c r="F13" t="s">
        <v>46</v>
      </c>
      <c r="G13">
        <v>2045</v>
      </c>
      <c r="H13" t="s">
        <v>46</v>
      </c>
      <c r="I13">
        <v>1922</v>
      </c>
      <c r="J13" t="s">
        <v>46</v>
      </c>
      <c r="K13">
        <v>1510</v>
      </c>
    </row>
    <row r="14" spans="1:11" x14ac:dyDescent="0.2">
      <c r="F14" t="s">
        <v>47</v>
      </c>
      <c r="G14">
        <v>13680</v>
      </c>
      <c r="H14" t="s">
        <v>47</v>
      </c>
      <c r="I14">
        <v>13301</v>
      </c>
      <c r="J14" t="s">
        <v>47</v>
      </c>
      <c r="K14">
        <v>10704</v>
      </c>
    </row>
    <row r="15" spans="1:11" x14ac:dyDescent="0.2">
      <c r="F15" t="s">
        <v>48</v>
      </c>
      <c r="G15">
        <v>10</v>
      </c>
      <c r="H15" t="s">
        <v>48</v>
      </c>
      <c r="I15">
        <v>10</v>
      </c>
      <c r="J15" t="s">
        <v>48</v>
      </c>
      <c r="K15">
        <v>10</v>
      </c>
    </row>
    <row r="16" spans="1:11" ht="17" thickBot="1" x14ac:dyDescent="0.25">
      <c r="F16" s="4" t="s">
        <v>49</v>
      </c>
      <c r="G16" s="4">
        <v>386.86679608229747</v>
      </c>
      <c r="H16" s="4" t="s">
        <v>49</v>
      </c>
      <c r="I16" s="4">
        <v>308.79259159284544</v>
      </c>
      <c r="J16" s="4" t="s">
        <v>49</v>
      </c>
      <c r="K16" s="4">
        <v>239.26100082010896</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3F91492-1662-5C47-BEF1-43438DF46EBD}">
  <dimension ref="A1:H44"/>
  <sheetViews>
    <sheetView workbookViewId="0">
      <selection activeCell="D27" sqref="D27"/>
    </sheetView>
  </sheetViews>
  <sheetFormatPr baseColWidth="10" defaultRowHeight="16" x14ac:dyDescent="0.2"/>
  <cols>
    <col min="1" max="1" width="20" bestFit="1" customWidth="1"/>
    <col min="3" max="3" width="29.33203125" customWidth="1"/>
    <col min="4" max="4" width="50" customWidth="1"/>
    <col min="6" max="6" width="15" customWidth="1"/>
    <col min="7" max="7" width="21.33203125" customWidth="1"/>
  </cols>
  <sheetData>
    <row r="1" spans="1:8" ht="34" x14ac:dyDescent="0.2">
      <c r="A1" s="31" t="s">
        <v>185</v>
      </c>
      <c r="C1" s="10" t="s">
        <v>53</v>
      </c>
      <c r="D1" s="10"/>
      <c r="F1" s="11" t="s">
        <v>61</v>
      </c>
      <c r="G1" s="11"/>
    </row>
    <row r="2" spans="1:8" x14ac:dyDescent="0.2">
      <c r="A2" s="30">
        <v>40</v>
      </c>
      <c r="G2" s="7" t="s">
        <v>0</v>
      </c>
      <c r="H2" s="7"/>
    </row>
    <row r="3" spans="1:8" x14ac:dyDescent="0.2">
      <c r="A3" s="30">
        <v>45</v>
      </c>
      <c r="C3" t="s">
        <v>36</v>
      </c>
      <c r="D3">
        <v>43.825000000000003</v>
      </c>
      <c r="F3" t="s">
        <v>55</v>
      </c>
      <c r="G3" s="1">
        <f>QUARTILE(A2:A41,1)</f>
        <v>41</v>
      </c>
      <c r="H3" s="1"/>
    </row>
    <row r="4" spans="1:8" x14ac:dyDescent="0.2">
      <c r="A4" s="30">
        <v>42</v>
      </c>
      <c r="C4" t="s">
        <v>37</v>
      </c>
      <c r="D4">
        <v>0.75522750859829391</v>
      </c>
      <c r="F4" t="s">
        <v>56</v>
      </c>
      <c r="G4" s="1">
        <f>QUARTILE(A2:A41,2)</f>
        <v>43</v>
      </c>
    </row>
    <row r="5" spans="1:8" x14ac:dyDescent="0.2">
      <c r="A5" s="30">
        <v>49</v>
      </c>
      <c r="C5" t="s">
        <v>38</v>
      </c>
      <c r="D5">
        <v>43</v>
      </c>
      <c r="F5" t="s">
        <v>57</v>
      </c>
      <c r="G5" s="1">
        <f>QUARTILE(A2:A41,3)</f>
        <v>45.25</v>
      </c>
      <c r="H5" s="1"/>
    </row>
    <row r="6" spans="1:8" ht="51" x14ac:dyDescent="0.2">
      <c r="A6" s="30">
        <v>49</v>
      </c>
      <c r="C6" t="s">
        <v>39</v>
      </c>
      <c r="D6">
        <v>42</v>
      </c>
      <c r="F6" s="12" t="s">
        <v>62</v>
      </c>
      <c r="G6">
        <f>G5-G3</f>
        <v>4.25</v>
      </c>
    </row>
    <row r="7" spans="1:8" x14ac:dyDescent="0.2">
      <c r="A7" s="30">
        <v>43</v>
      </c>
      <c r="C7" t="s">
        <v>40</v>
      </c>
      <c r="D7">
        <v>4.7764781575700148</v>
      </c>
    </row>
    <row r="8" spans="1:8" x14ac:dyDescent="0.2">
      <c r="A8" s="30">
        <v>55</v>
      </c>
      <c r="C8" t="s">
        <v>41</v>
      </c>
      <c r="D8">
        <v>22.81474358974344</v>
      </c>
    </row>
    <row r="9" spans="1:8" x14ac:dyDescent="0.2">
      <c r="A9" s="30">
        <v>42</v>
      </c>
      <c r="C9" t="s">
        <v>42</v>
      </c>
      <c r="D9">
        <v>3.414808112023493</v>
      </c>
    </row>
    <row r="10" spans="1:8" x14ac:dyDescent="0.2">
      <c r="A10" s="30">
        <v>44</v>
      </c>
      <c r="C10" t="s">
        <v>43</v>
      </c>
      <c r="D10">
        <v>1.5183552803660954</v>
      </c>
    </row>
    <row r="11" spans="1:8" x14ac:dyDescent="0.2">
      <c r="A11" s="30">
        <v>40</v>
      </c>
      <c r="C11" t="s">
        <v>44</v>
      </c>
      <c r="D11">
        <v>24</v>
      </c>
    </row>
    <row r="12" spans="1:8" x14ac:dyDescent="0.2">
      <c r="A12" s="30">
        <v>46</v>
      </c>
      <c r="C12" t="s">
        <v>45</v>
      </c>
      <c r="D12">
        <v>37</v>
      </c>
    </row>
    <row r="13" spans="1:8" x14ac:dyDescent="0.2">
      <c r="A13" s="30">
        <v>45</v>
      </c>
      <c r="C13" t="s">
        <v>46</v>
      </c>
      <c r="D13">
        <v>61</v>
      </c>
    </row>
    <row r="14" spans="1:8" x14ac:dyDescent="0.2">
      <c r="A14" s="30">
        <v>46</v>
      </c>
      <c r="C14" t="s">
        <v>47</v>
      </c>
      <c r="D14">
        <v>1753</v>
      </c>
    </row>
    <row r="15" spans="1:8" x14ac:dyDescent="0.2">
      <c r="A15" s="30">
        <v>41</v>
      </c>
      <c r="C15" t="s">
        <v>48</v>
      </c>
      <c r="D15">
        <v>40</v>
      </c>
    </row>
    <row r="16" spans="1:8" ht="17" thickBot="1" x14ac:dyDescent="0.25">
      <c r="A16" s="30">
        <v>40</v>
      </c>
      <c r="C16" s="4" t="s">
        <v>49</v>
      </c>
      <c r="D16" s="4">
        <v>1.5275918242037527</v>
      </c>
    </row>
    <row r="17" spans="1:1" x14ac:dyDescent="0.2">
      <c r="A17" s="30">
        <v>42</v>
      </c>
    </row>
    <row r="18" spans="1:1" x14ac:dyDescent="0.2">
      <c r="A18" s="30">
        <v>43</v>
      </c>
    </row>
    <row r="19" spans="1:1" x14ac:dyDescent="0.2">
      <c r="A19" s="30">
        <v>40</v>
      </c>
    </row>
    <row r="20" spans="1:1" x14ac:dyDescent="0.2">
      <c r="A20" s="30">
        <v>45</v>
      </c>
    </row>
    <row r="21" spans="1:1" x14ac:dyDescent="0.2">
      <c r="A21" s="30">
        <v>37</v>
      </c>
    </row>
    <row r="22" spans="1:1" x14ac:dyDescent="0.2">
      <c r="A22" s="30">
        <v>49</v>
      </c>
    </row>
    <row r="23" spans="1:1" x14ac:dyDescent="0.2">
      <c r="A23" s="30">
        <v>38</v>
      </c>
    </row>
    <row r="24" spans="1:1" x14ac:dyDescent="0.2">
      <c r="A24" s="30">
        <v>41</v>
      </c>
    </row>
    <row r="25" spans="1:1" x14ac:dyDescent="0.2">
      <c r="A25" s="30">
        <v>48</v>
      </c>
    </row>
    <row r="26" spans="1:1" x14ac:dyDescent="0.2">
      <c r="A26" s="30">
        <v>42</v>
      </c>
    </row>
    <row r="27" spans="1:1" x14ac:dyDescent="0.2">
      <c r="A27" s="30">
        <v>41</v>
      </c>
    </row>
    <row r="28" spans="1:1" x14ac:dyDescent="0.2">
      <c r="A28" s="30">
        <v>42</v>
      </c>
    </row>
    <row r="29" spans="1:1" x14ac:dyDescent="0.2">
      <c r="A29" s="30">
        <v>49</v>
      </c>
    </row>
    <row r="30" spans="1:1" x14ac:dyDescent="0.2">
      <c r="A30" s="30">
        <v>61</v>
      </c>
    </row>
    <row r="31" spans="1:1" x14ac:dyDescent="0.2">
      <c r="A31" s="30">
        <v>39</v>
      </c>
    </row>
    <row r="32" spans="1:1" x14ac:dyDescent="0.2">
      <c r="A32" s="30">
        <v>44</v>
      </c>
    </row>
    <row r="33" spans="1:1" x14ac:dyDescent="0.2">
      <c r="A33" s="30">
        <v>51</v>
      </c>
    </row>
    <row r="34" spans="1:1" x14ac:dyDescent="0.2">
      <c r="A34" s="30">
        <v>45</v>
      </c>
    </row>
    <row r="35" spans="1:1" x14ac:dyDescent="0.2">
      <c r="A35" s="30">
        <v>42</v>
      </c>
    </row>
    <row r="36" spans="1:1" x14ac:dyDescent="0.2">
      <c r="A36" s="30">
        <v>43</v>
      </c>
    </row>
    <row r="37" spans="1:1" x14ac:dyDescent="0.2">
      <c r="A37" s="30">
        <v>41</v>
      </c>
    </row>
    <row r="38" spans="1:1" x14ac:dyDescent="0.2">
      <c r="A38" s="30">
        <v>40</v>
      </c>
    </row>
    <row r="39" spans="1:1" x14ac:dyDescent="0.2">
      <c r="A39" s="30">
        <v>43</v>
      </c>
    </row>
    <row r="40" spans="1:1" x14ac:dyDescent="0.2">
      <c r="A40" s="30">
        <v>37</v>
      </c>
    </row>
    <row r="41" spans="1:1" x14ac:dyDescent="0.2">
      <c r="A41" s="30">
        <v>43</v>
      </c>
    </row>
    <row r="42" spans="1:1" x14ac:dyDescent="0.2">
      <c r="A42" s="30"/>
    </row>
    <row r="43" spans="1:1" x14ac:dyDescent="0.2">
      <c r="A43" s="30"/>
    </row>
    <row r="44" spans="1:1" x14ac:dyDescent="0.2">
      <c r="A44" s="30"/>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69C0DF-7DAE-C542-A354-9C13BA341658}">
  <dimension ref="A1:F19"/>
  <sheetViews>
    <sheetView workbookViewId="0">
      <selection activeCell="U18" sqref="U18"/>
    </sheetView>
  </sheetViews>
  <sheetFormatPr baseColWidth="10" defaultRowHeight="16" x14ac:dyDescent="0.2"/>
  <cols>
    <col min="4" max="4" width="31.5" customWidth="1"/>
    <col min="5" max="5" width="20" customWidth="1"/>
    <col min="6" max="6" width="42.33203125" customWidth="1"/>
  </cols>
  <sheetData>
    <row r="1" spans="1:6" ht="34" x14ac:dyDescent="0.2">
      <c r="A1" s="1" t="s">
        <v>96</v>
      </c>
      <c r="B1" s="1" t="s">
        <v>189</v>
      </c>
      <c r="C1" s="1" t="s">
        <v>190</v>
      </c>
      <c r="D1" s="11" t="s">
        <v>191</v>
      </c>
      <c r="E1" s="1" t="s">
        <v>189</v>
      </c>
    </row>
    <row r="2" spans="1:6" x14ac:dyDescent="0.2">
      <c r="A2" s="32">
        <v>10</v>
      </c>
      <c r="B2">
        <v>10</v>
      </c>
      <c r="C2" s="1">
        <f>(B2-$F$3)/$F$7</f>
        <v>-1.25</v>
      </c>
    </row>
    <row r="3" spans="1:6" ht="153" x14ac:dyDescent="0.2">
      <c r="A3" s="33">
        <v>20</v>
      </c>
      <c r="B3">
        <v>20</v>
      </c>
      <c r="C3" s="1">
        <f>(B3-$F$3)/$F$7</f>
        <v>1.25</v>
      </c>
      <c r="D3" s="12" t="s">
        <v>192</v>
      </c>
      <c r="E3" t="s">
        <v>36</v>
      </c>
      <c r="F3">
        <v>15</v>
      </c>
    </row>
    <row r="4" spans="1:6" x14ac:dyDescent="0.2">
      <c r="A4" s="33">
        <v>12</v>
      </c>
      <c r="B4">
        <v>12</v>
      </c>
      <c r="C4" s="1">
        <f>(B4-$F$3)/$F$7</f>
        <v>-0.75</v>
      </c>
      <c r="E4" t="s">
        <v>37</v>
      </c>
      <c r="F4">
        <v>1.7888543819998317</v>
      </c>
    </row>
    <row r="5" spans="1:6" x14ac:dyDescent="0.2">
      <c r="A5" s="33">
        <v>17</v>
      </c>
      <c r="B5">
        <v>17</v>
      </c>
      <c r="C5" s="1">
        <f>(B5-$F$3)/$F$7</f>
        <v>0.5</v>
      </c>
      <c r="E5" t="s">
        <v>38</v>
      </c>
      <c r="F5">
        <v>16</v>
      </c>
    </row>
    <row r="6" spans="1:6" x14ac:dyDescent="0.2">
      <c r="A6" s="33" t="s">
        <v>186</v>
      </c>
      <c r="B6">
        <v>16</v>
      </c>
      <c r="C6" s="1">
        <f t="shared" ref="C6" si="0">(B6-$F$3)/$F$7</f>
        <v>0.25</v>
      </c>
      <c r="E6" t="s">
        <v>39</v>
      </c>
      <c r="F6" t="e">
        <v>#N/A</v>
      </c>
    </row>
    <row r="7" spans="1:6" x14ac:dyDescent="0.2">
      <c r="E7" t="s">
        <v>40</v>
      </c>
      <c r="F7">
        <v>4</v>
      </c>
    </row>
    <row r="8" spans="1:6" x14ac:dyDescent="0.2">
      <c r="E8" t="s">
        <v>41</v>
      </c>
      <c r="F8">
        <v>16</v>
      </c>
    </row>
    <row r="9" spans="1:6" x14ac:dyDescent="0.2">
      <c r="E9" t="s">
        <v>42</v>
      </c>
      <c r="F9">
        <v>-1.41796875</v>
      </c>
    </row>
    <row r="10" spans="1:6" x14ac:dyDescent="0.2">
      <c r="E10" t="s">
        <v>43</v>
      </c>
      <c r="F10">
        <v>-0.1171875</v>
      </c>
    </row>
    <row r="11" spans="1:6" x14ac:dyDescent="0.2">
      <c r="E11" t="s">
        <v>44</v>
      </c>
      <c r="F11">
        <v>10</v>
      </c>
    </row>
    <row r="12" spans="1:6" x14ac:dyDescent="0.2">
      <c r="E12" t="s">
        <v>45</v>
      </c>
      <c r="F12">
        <v>10</v>
      </c>
    </row>
    <row r="13" spans="1:6" x14ac:dyDescent="0.2">
      <c r="E13" t="s">
        <v>46</v>
      </c>
      <c r="F13">
        <v>20</v>
      </c>
    </row>
    <row r="14" spans="1:6" x14ac:dyDescent="0.2">
      <c r="E14" t="s">
        <v>47</v>
      </c>
      <c r="F14">
        <v>75</v>
      </c>
    </row>
    <row r="15" spans="1:6" x14ac:dyDescent="0.2">
      <c r="E15" t="s">
        <v>48</v>
      </c>
      <c r="F15">
        <v>5</v>
      </c>
    </row>
    <row r="16" spans="1:6" ht="17" thickBot="1" x14ac:dyDescent="0.25">
      <c r="E16" s="4" t="s">
        <v>49</v>
      </c>
      <c r="F16" s="4">
        <v>4.9666559928150553</v>
      </c>
    </row>
    <row r="18" spans="5:6" ht="17" x14ac:dyDescent="0.2">
      <c r="E18" s="11" t="s">
        <v>188</v>
      </c>
    </row>
    <row r="19" spans="5:6" ht="85" x14ac:dyDescent="0.2">
      <c r="E19" s="12" t="s">
        <v>187</v>
      </c>
      <c r="F19" s="1" t="s">
        <v>193</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07B244-D541-5D42-A110-8FF54B0FAD7B}">
  <dimension ref="A1:L19"/>
  <sheetViews>
    <sheetView topLeftCell="B2" zoomScale="94" workbookViewId="0">
      <selection activeCell="O21" sqref="O21"/>
    </sheetView>
  </sheetViews>
  <sheetFormatPr baseColWidth="10" defaultRowHeight="16" x14ac:dyDescent="0.2"/>
  <cols>
    <col min="3" max="3" width="22.83203125" customWidth="1"/>
    <col min="6" max="6" width="10.83203125" customWidth="1"/>
    <col min="7" max="7" width="28.6640625" customWidth="1"/>
    <col min="10" max="10" width="10.83203125" customWidth="1"/>
    <col min="12" max="12" width="48.1640625" customWidth="1"/>
  </cols>
  <sheetData>
    <row r="1" spans="1:12" ht="34" x14ac:dyDescent="0.2">
      <c r="A1" s="1" t="s">
        <v>194</v>
      </c>
      <c r="C1" s="10" t="s">
        <v>53</v>
      </c>
      <c r="D1" s="10"/>
      <c r="F1" s="11" t="s">
        <v>61</v>
      </c>
      <c r="G1" s="11"/>
      <c r="I1" s="1" t="s">
        <v>155</v>
      </c>
    </row>
    <row r="2" spans="1:12" ht="187" x14ac:dyDescent="0.2">
      <c r="A2">
        <v>15</v>
      </c>
      <c r="G2" s="7" t="s">
        <v>0</v>
      </c>
      <c r="H2" s="7"/>
      <c r="I2" s="12" t="s">
        <v>156</v>
      </c>
    </row>
    <row r="3" spans="1:12" ht="34" x14ac:dyDescent="0.2">
      <c r="A3">
        <v>22</v>
      </c>
      <c r="C3" t="s">
        <v>36</v>
      </c>
      <c r="D3">
        <v>24.666666666666668</v>
      </c>
      <c r="F3" t="s">
        <v>55</v>
      </c>
      <c r="G3" s="1">
        <f>QUARTILE(A2:A19,1)</f>
        <v>18.25</v>
      </c>
      <c r="H3" s="1"/>
      <c r="I3" s="12" t="s">
        <v>195</v>
      </c>
      <c r="J3" s="1">
        <f>G3-1.5*(G6)</f>
        <v>6.625</v>
      </c>
      <c r="K3" t="s">
        <v>198</v>
      </c>
    </row>
    <row r="4" spans="1:12" x14ac:dyDescent="0.2">
      <c r="A4">
        <v>12</v>
      </c>
      <c r="C4" t="s">
        <v>37</v>
      </c>
      <c r="D4">
        <v>2.7970572771691158</v>
      </c>
      <c r="F4" t="s">
        <v>56</v>
      </c>
      <c r="G4">
        <f>QUARTILE(A2:A19,2)</f>
        <v>22</v>
      </c>
      <c r="I4" s="12"/>
      <c r="J4" s="1"/>
    </row>
    <row r="5" spans="1:12" ht="34" x14ac:dyDescent="0.2">
      <c r="A5">
        <v>21</v>
      </c>
      <c r="C5" t="s">
        <v>38</v>
      </c>
      <c r="D5">
        <v>22</v>
      </c>
      <c r="F5" t="s">
        <v>57</v>
      </c>
      <c r="G5" s="1">
        <f>QUARTILE(A2:A19,3)</f>
        <v>26</v>
      </c>
      <c r="H5" s="1"/>
      <c r="I5" s="12" t="s">
        <v>196</v>
      </c>
      <c r="J5" s="1">
        <f>G5+1.5*(G6)</f>
        <v>37.625</v>
      </c>
      <c r="K5" t="s">
        <v>197</v>
      </c>
    </row>
    <row r="6" spans="1:12" ht="68" x14ac:dyDescent="0.2">
      <c r="A6">
        <v>26</v>
      </c>
      <c r="C6" t="s">
        <v>39</v>
      </c>
      <c r="D6">
        <v>15</v>
      </c>
      <c r="F6" s="12" t="s">
        <v>62</v>
      </c>
      <c r="G6" s="1">
        <f>G5-G3</f>
        <v>7.75</v>
      </c>
    </row>
    <row r="7" spans="1:12" ht="101" customHeight="1" x14ac:dyDescent="0.2">
      <c r="A7">
        <v>18</v>
      </c>
      <c r="C7" t="s">
        <v>40</v>
      </c>
      <c r="D7">
        <v>11.866909008320773</v>
      </c>
      <c r="L7" s="34" t="s">
        <v>199</v>
      </c>
    </row>
    <row r="8" spans="1:12" x14ac:dyDescent="0.2">
      <c r="A8">
        <v>42</v>
      </c>
      <c r="C8" t="s">
        <v>41</v>
      </c>
      <c r="D8">
        <v>140.8235294117647</v>
      </c>
    </row>
    <row r="9" spans="1:12" x14ac:dyDescent="0.2">
      <c r="A9">
        <v>29</v>
      </c>
      <c r="C9" t="s">
        <v>42</v>
      </c>
      <c r="D9">
        <v>7.0947232499237503</v>
      </c>
    </row>
    <row r="10" spans="1:12" x14ac:dyDescent="0.2">
      <c r="A10">
        <v>64</v>
      </c>
      <c r="C10" t="s">
        <v>43</v>
      </c>
      <c r="D10">
        <v>2.4296992611899468</v>
      </c>
      <c r="H10" s="36"/>
    </row>
    <row r="11" spans="1:12" x14ac:dyDescent="0.2">
      <c r="A11">
        <v>20</v>
      </c>
      <c r="C11" t="s">
        <v>44</v>
      </c>
      <c r="D11">
        <v>52</v>
      </c>
    </row>
    <row r="12" spans="1:12" x14ac:dyDescent="0.2">
      <c r="A12">
        <v>15</v>
      </c>
      <c r="C12" t="s">
        <v>45</v>
      </c>
      <c r="D12">
        <v>12</v>
      </c>
    </row>
    <row r="13" spans="1:12" x14ac:dyDescent="0.2">
      <c r="A13">
        <v>22</v>
      </c>
      <c r="C13" t="s">
        <v>46</v>
      </c>
      <c r="D13">
        <v>64</v>
      </c>
    </row>
    <row r="14" spans="1:12" x14ac:dyDescent="0.2">
      <c r="A14">
        <v>18</v>
      </c>
      <c r="C14" t="s">
        <v>47</v>
      </c>
      <c r="D14">
        <v>444</v>
      </c>
    </row>
    <row r="15" spans="1:12" x14ac:dyDescent="0.2">
      <c r="A15">
        <v>24</v>
      </c>
      <c r="C15" t="s">
        <v>48</v>
      </c>
      <c r="D15">
        <v>18</v>
      </c>
    </row>
    <row r="16" spans="1:12" ht="17" thickBot="1" x14ac:dyDescent="0.25">
      <c r="A16">
        <v>27</v>
      </c>
      <c r="C16" s="4" t="s">
        <v>49</v>
      </c>
      <c r="D16" s="4">
        <v>5.9012750154634421</v>
      </c>
    </row>
    <row r="17" spans="1:1" x14ac:dyDescent="0.2">
      <c r="A17">
        <v>24</v>
      </c>
    </row>
    <row r="18" spans="1:1" x14ac:dyDescent="0.2">
      <c r="A18">
        <v>26</v>
      </c>
    </row>
    <row r="19" spans="1:1" x14ac:dyDescent="0.2">
      <c r="A19">
        <v>19</v>
      </c>
    </row>
  </sheetData>
  <autoFilter ref="A1:A19" xr:uid="{FB07B244-D541-5D42-A110-8FF54B0FAD7B}"/>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F41518-2C77-254D-9103-442EB3F46A2C}">
  <dimension ref="A1:S51"/>
  <sheetViews>
    <sheetView topLeftCell="F6" zoomScale="115" workbookViewId="0">
      <selection activeCell="G23" sqref="G23"/>
    </sheetView>
  </sheetViews>
  <sheetFormatPr baseColWidth="10" defaultRowHeight="16" x14ac:dyDescent="0.2"/>
  <cols>
    <col min="2" max="2" width="18.83203125" customWidth="1"/>
    <col min="3" max="3" width="18.1640625" customWidth="1"/>
    <col min="5" max="5" width="25.5" customWidth="1"/>
    <col min="6" max="6" width="25.83203125" customWidth="1"/>
  </cols>
  <sheetData>
    <row r="1" spans="1:14" ht="34" x14ac:dyDescent="0.2">
      <c r="A1" s="1" t="s">
        <v>200</v>
      </c>
      <c r="B1" s="1" t="s">
        <v>201</v>
      </c>
      <c r="C1" s="35" t="s">
        <v>202</v>
      </c>
      <c r="E1" s="35" t="s">
        <v>202</v>
      </c>
      <c r="F1" s="10"/>
      <c r="H1" s="11" t="s">
        <v>61</v>
      </c>
      <c r="I1" s="11"/>
      <c r="L1" s="1" t="s">
        <v>155</v>
      </c>
    </row>
    <row r="2" spans="1:14" ht="187" x14ac:dyDescent="0.2">
      <c r="A2">
        <v>1</v>
      </c>
      <c r="B2" t="s">
        <v>203</v>
      </c>
      <c r="C2">
        <v>14.8</v>
      </c>
      <c r="I2" s="7" t="s">
        <v>0</v>
      </c>
      <c r="J2" s="7"/>
      <c r="K2" s="7"/>
      <c r="L2" s="12" t="s">
        <v>156</v>
      </c>
    </row>
    <row r="3" spans="1:14" ht="34" x14ac:dyDescent="0.2">
      <c r="A3">
        <v>2</v>
      </c>
      <c r="B3" t="s">
        <v>204</v>
      </c>
      <c r="C3">
        <v>29.8</v>
      </c>
      <c r="E3" t="s">
        <v>36</v>
      </c>
      <c r="F3">
        <v>19.528000000000006</v>
      </c>
      <c r="H3" t="s">
        <v>55</v>
      </c>
      <c r="I3" s="1">
        <f>QUARTILE(C2:C51,1)</f>
        <v>4.4499999999999993</v>
      </c>
      <c r="J3" s="1">
        <f>_xlfn.QUARTILE.INC(C2:C51,1)</f>
        <v>4.4499999999999993</v>
      </c>
      <c r="K3" s="39">
        <f>_xlfn.QUARTILE.EXC(C2:C51,1)</f>
        <v>3.6999999999999997</v>
      </c>
      <c r="L3" s="12" t="s">
        <v>195</v>
      </c>
      <c r="M3" s="1">
        <f>I3-1.5*(I6)</f>
        <v>-33.012500000000003</v>
      </c>
      <c r="N3" t="s">
        <v>198</v>
      </c>
    </row>
    <row r="4" spans="1:14" x14ac:dyDescent="0.2">
      <c r="A4">
        <v>3</v>
      </c>
      <c r="B4" t="s">
        <v>205</v>
      </c>
      <c r="C4">
        <v>49.3</v>
      </c>
      <c r="E4" t="s">
        <v>37</v>
      </c>
      <c r="F4">
        <v>3.922535664696539</v>
      </c>
      <c r="H4" t="s">
        <v>56</v>
      </c>
      <c r="I4">
        <f>QUARTILE(C2:C51,2)</f>
        <v>13.9</v>
      </c>
      <c r="J4">
        <f>_xlfn.QUARTILE.INC(C2:C51,2)</f>
        <v>13.9</v>
      </c>
      <c r="K4" s="39">
        <f>_xlfn.QUARTILE.EXC(C2:C51,2)</f>
        <v>13.9</v>
      </c>
      <c r="L4" s="12"/>
      <c r="M4" s="1"/>
    </row>
    <row r="5" spans="1:14" ht="34" x14ac:dyDescent="0.2">
      <c r="A5">
        <v>4</v>
      </c>
      <c r="B5" t="s">
        <v>206</v>
      </c>
      <c r="C5">
        <v>11.7</v>
      </c>
      <c r="E5" t="s">
        <v>38</v>
      </c>
      <c r="F5" s="1">
        <v>13.9</v>
      </c>
      <c r="H5" t="s">
        <v>57</v>
      </c>
      <c r="I5" s="1">
        <f>QUARTILE(C2:C51,3)</f>
        <v>29.425000000000001</v>
      </c>
      <c r="J5" s="1">
        <f>_xlfn.QUARTILE.INC(C2:C51,3)</f>
        <v>29.425000000000001</v>
      </c>
      <c r="K5" s="39">
        <f>_xlfn.QUARTILE.EXC(C2:C51,3)</f>
        <v>30</v>
      </c>
      <c r="L5" s="12" t="s">
        <v>196</v>
      </c>
      <c r="M5" s="1">
        <f>I5+1.5*(I6)</f>
        <v>66.887500000000003</v>
      </c>
      <c r="N5" t="s">
        <v>197</v>
      </c>
    </row>
    <row r="6" spans="1:14" ht="68" x14ac:dyDescent="0.2">
      <c r="A6">
        <v>5</v>
      </c>
      <c r="B6" t="s">
        <v>207</v>
      </c>
      <c r="C6">
        <v>27.1</v>
      </c>
      <c r="E6" t="s">
        <v>39</v>
      </c>
      <c r="F6">
        <v>11.7</v>
      </c>
      <c r="H6" s="12" t="s">
        <v>62</v>
      </c>
      <c r="I6" s="1">
        <f>I5-I3</f>
        <v>24.975000000000001</v>
      </c>
    </row>
    <row r="7" spans="1:14" x14ac:dyDescent="0.2">
      <c r="A7">
        <v>6</v>
      </c>
      <c r="B7" t="s">
        <v>208</v>
      </c>
      <c r="C7">
        <v>1.4</v>
      </c>
      <c r="E7" t="s">
        <v>40</v>
      </c>
      <c r="F7">
        <v>27.736515679530044</v>
      </c>
    </row>
    <row r="8" spans="1:14" x14ac:dyDescent="0.2">
      <c r="A8">
        <v>7</v>
      </c>
      <c r="B8" t="s">
        <v>209</v>
      </c>
      <c r="C8">
        <v>33.799999999999997</v>
      </c>
      <c r="E8" t="s">
        <v>41</v>
      </c>
      <c r="F8">
        <v>769.31430204081596</v>
      </c>
    </row>
    <row r="9" spans="1:14" x14ac:dyDescent="0.2">
      <c r="A9">
        <v>8</v>
      </c>
      <c r="B9" t="s">
        <v>210</v>
      </c>
      <c r="C9">
        <v>24.4</v>
      </c>
      <c r="E9" t="s">
        <v>42</v>
      </c>
      <c r="F9">
        <v>4.9443799205868402</v>
      </c>
    </row>
    <row r="10" spans="1:14" x14ac:dyDescent="0.2">
      <c r="A10">
        <v>9</v>
      </c>
      <c r="B10" t="s">
        <v>211</v>
      </c>
      <c r="C10">
        <v>84.5</v>
      </c>
      <c r="E10" t="s">
        <v>43</v>
      </c>
      <c r="F10">
        <v>1.9977302786343243</v>
      </c>
    </row>
    <row r="11" spans="1:14" x14ac:dyDescent="0.2">
      <c r="A11">
        <v>10</v>
      </c>
      <c r="B11" t="s">
        <v>212</v>
      </c>
      <c r="C11">
        <v>12.3</v>
      </c>
      <c r="E11" t="s">
        <v>44</v>
      </c>
      <c r="F11">
        <v>131</v>
      </c>
      <c r="J11" s="7" t="s">
        <v>253</v>
      </c>
    </row>
    <row r="12" spans="1:14" x14ac:dyDescent="0.2">
      <c r="A12">
        <v>11</v>
      </c>
      <c r="B12" t="s">
        <v>213</v>
      </c>
      <c r="C12">
        <v>39.6</v>
      </c>
      <c r="E12" s="1" t="s">
        <v>45</v>
      </c>
      <c r="F12">
        <v>-13.9</v>
      </c>
    </row>
    <row r="13" spans="1:14" x14ac:dyDescent="0.2">
      <c r="A13">
        <v>12</v>
      </c>
      <c r="B13" t="s">
        <v>214</v>
      </c>
      <c r="C13">
        <v>8.1</v>
      </c>
      <c r="E13" s="1" t="s">
        <v>46</v>
      </c>
      <c r="F13">
        <v>117.1</v>
      </c>
    </row>
    <row r="14" spans="1:14" x14ac:dyDescent="0.2">
      <c r="A14">
        <v>13</v>
      </c>
      <c r="B14" t="s">
        <v>215</v>
      </c>
      <c r="C14">
        <v>32.799999999999997</v>
      </c>
      <c r="E14" t="s">
        <v>47</v>
      </c>
      <c r="F14">
        <v>976.40000000000032</v>
      </c>
    </row>
    <row r="15" spans="1:14" x14ac:dyDescent="0.2">
      <c r="A15">
        <v>14</v>
      </c>
      <c r="B15" t="s">
        <v>216</v>
      </c>
      <c r="C15">
        <v>15.1</v>
      </c>
      <c r="E15" t="s">
        <v>48</v>
      </c>
      <c r="F15">
        <v>50</v>
      </c>
    </row>
    <row r="16" spans="1:14" ht="17" thickBot="1" x14ac:dyDescent="0.25">
      <c r="A16">
        <v>15</v>
      </c>
      <c r="B16" t="s">
        <v>217</v>
      </c>
      <c r="C16">
        <v>4.0999999999999996</v>
      </c>
      <c r="E16" s="4" t="s">
        <v>49</v>
      </c>
      <c r="F16" s="4">
        <v>7.882630538530444</v>
      </c>
      <c r="K16" s="36"/>
    </row>
    <row r="17" spans="1:19" x14ac:dyDescent="0.2">
      <c r="A17">
        <v>16</v>
      </c>
      <c r="B17" t="s">
        <v>218</v>
      </c>
      <c r="C17">
        <v>-12.4</v>
      </c>
    </row>
    <row r="18" spans="1:19" x14ac:dyDescent="0.2">
      <c r="A18">
        <v>17</v>
      </c>
      <c r="B18" t="s">
        <v>219</v>
      </c>
      <c r="C18">
        <v>5.8</v>
      </c>
    </row>
    <row r="19" spans="1:19" x14ac:dyDescent="0.2">
      <c r="A19">
        <v>18</v>
      </c>
      <c r="B19" t="s">
        <v>220</v>
      </c>
      <c r="C19">
        <v>-13.9</v>
      </c>
      <c r="S19" s="36" t="s">
        <v>317</v>
      </c>
    </row>
    <row r="20" spans="1:19" x14ac:dyDescent="0.2">
      <c r="A20">
        <v>19</v>
      </c>
      <c r="B20" t="s">
        <v>221</v>
      </c>
      <c r="C20">
        <v>20.5</v>
      </c>
    </row>
    <row r="21" spans="1:19" x14ac:dyDescent="0.2">
      <c r="A21">
        <v>20</v>
      </c>
      <c r="B21" t="s">
        <v>222</v>
      </c>
      <c r="C21">
        <v>13</v>
      </c>
    </row>
    <row r="22" spans="1:19" x14ac:dyDescent="0.2">
      <c r="A22">
        <v>21</v>
      </c>
      <c r="B22" t="s">
        <v>223</v>
      </c>
      <c r="C22">
        <v>-12.9</v>
      </c>
    </row>
    <row r="23" spans="1:19" x14ac:dyDescent="0.2">
      <c r="A23">
        <v>22</v>
      </c>
      <c r="B23" t="s">
        <v>224</v>
      </c>
      <c r="C23">
        <v>1.8</v>
      </c>
    </row>
    <row r="24" spans="1:19" x14ac:dyDescent="0.2">
      <c r="A24">
        <v>23</v>
      </c>
      <c r="B24" t="s">
        <v>225</v>
      </c>
      <c r="C24">
        <v>28.3</v>
      </c>
    </row>
    <row r="25" spans="1:19" x14ac:dyDescent="0.2">
      <c r="A25">
        <v>24</v>
      </c>
      <c r="B25" t="s">
        <v>226</v>
      </c>
      <c r="C25">
        <v>34.200000000000003</v>
      </c>
    </row>
    <row r="26" spans="1:19" x14ac:dyDescent="0.2">
      <c r="A26">
        <v>25</v>
      </c>
      <c r="B26" t="s">
        <v>227</v>
      </c>
      <c r="C26">
        <v>31.3</v>
      </c>
    </row>
    <row r="27" spans="1:19" x14ac:dyDescent="0.2">
      <c r="A27">
        <v>26</v>
      </c>
      <c r="B27" t="s">
        <v>228</v>
      </c>
      <c r="C27">
        <v>63.2</v>
      </c>
    </row>
    <row r="28" spans="1:19" x14ac:dyDescent="0.2">
      <c r="A28">
        <v>27</v>
      </c>
      <c r="B28" t="s">
        <v>229</v>
      </c>
      <c r="C28">
        <v>2.5</v>
      </c>
    </row>
    <row r="29" spans="1:19" x14ac:dyDescent="0.2">
      <c r="A29">
        <v>28</v>
      </c>
      <c r="B29" t="s">
        <v>230</v>
      </c>
      <c r="C29">
        <v>5.5</v>
      </c>
    </row>
    <row r="30" spans="1:19" x14ac:dyDescent="0.2">
      <c r="A30">
        <v>29</v>
      </c>
      <c r="B30" t="s">
        <v>231</v>
      </c>
      <c r="C30">
        <v>-9.6</v>
      </c>
    </row>
    <row r="31" spans="1:19" x14ac:dyDescent="0.2">
      <c r="A31">
        <v>30</v>
      </c>
      <c r="B31" t="s">
        <v>232</v>
      </c>
      <c r="C31">
        <v>16.3</v>
      </c>
    </row>
    <row r="32" spans="1:19" x14ac:dyDescent="0.2">
      <c r="A32">
        <v>31</v>
      </c>
      <c r="B32" t="s">
        <v>233</v>
      </c>
      <c r="C32">
        <v>5.7</v>
      </c>
    </row>
    <row r="33" spans="1:3" x14ac:dyDescent="0.2">
      <c r="A33">
        <v>32</v>
      </c>
      <c r="B33" t="s">
        <v>234</v>
      </c>
      <c r="C33">
        <v>19.3</v>
      </c>
    </row>
    <row r="34" spans="1:3" x14ac:dyDescent="0.2">
      <c r="A34">
        <v>33</v>
      </c>
      <c r="B34" t="s">
        <v>235</v>
      </c>
      <c r="C34">
        <v>-4</v>
      </c>
    </row>
    <row r="35" spans="1:3" x14ac:dyDescent="0.2">
      <c r="A35">
        <v>33</v>
      </c>
      <c r="B35" t="s">
        <v>236</v>
      </c>
      <c r="C35">
        <v>8</v>
      </c>
    </row>
    <row r="36" spans="1:3" x14ac:dyDescent="0.2">
      <c r="A36">
        <v>35</v>
      </c>
      <c r="B36" t="s">
        <v>237</v>
      </c>
      <c r="C36">
        <v>30.6</v>
      </c>
    </row>
    <row r="37" spans="1:3" x14ac:dyDescent="0.2">
      <c r="A37">
        <v>36</v>
      </c>
      <c r="B37" t="s">
        <v>238</v>
      </c>
      <c r="C37">
        <v>6.1</v>
      </c>
    </row>
    <row r="38" spans="1:3" x14ac:dyDescent="0.2">
      <c r="A38">
        <v>37</v>
      </c>
      <c r="B38" t="s">
        <v>239</v>
      </c>
      <c r="C38">
        <v>-7.3</v>
      </c>
    </row>
    <row r="39" spans="1:3" x14ac:dyDescent="0.2">
      <c r="A39">
        <v>38</v>
      </c>
      <c r="B39" t="s">
        <v>240</v>
      </c>
      <c r="C39">
        <v>117.1</v>
      </c>
    </row>
    <row r="40" spans="1:3" x14ac:dyDescent="0.2">
      <c r="A40">
        <v>39</v>
      </c>
      <c r="B40" t="s">
        <v>241</v>
      </c>
      <c r="C40">
        <v>21.7</v>
      </c>
    </row>
    <row r="41" spans="1:3" x14ac:dyDescent="0.2">
      <c r="A41">
        <v>40</v>
      </c>
      <c r="B41" t="s">
        <v>242</v>
      </c>
      <c r="C41">
        <v>15.7</v>
      </c>
    </row>
    <row r="42" spans="1:3" x14ac:dyDescent="0.2">
      <c r="A42">
        <v>41</v>
      </c>
      <c r="B42" t="s">
        <v>243</v>
      </c>
      <c r="C42">
        <v>24.2</v>
      </c>
    </row>
    <row r="43" spans="1:3" x14ac:dyDescent="0.2">
      <c r="A43">
        <v>42</v>
      </c>
      <c r="B43" t="s">
        <v>244</v>
      </c>
      <c r="C43">
        <v>11.7</v>
      </c>
    </row>
    <row r="44" spans="1:3" x14ac:dyDescent="0.2">
      <c r="A44">
        <v>43</v>
      </c>
      <c r="B44" t="s">
        <v>245</v>
      </c>
      <c r="C44">
        <v>34.299999999999997</v>
      </c>
    </row>
    <row r="45" spans="1:3" x14ac:dyDescent="0.2">
      <c r="A45">
        <v>44</v>
      </c>
      <c r="B45" t="s">
        <v>246</v>
      </c>
      <c r="C45">
        <v>-5.0999999999999996</v>
      </c>
    </row>
    <row r="46" spans="1:3" x14ac:dyDescent="0.2">
      <c r="A46">
        <v>45</v>
      </c>
      <c r="B46" t="s">
        <v>247</v>
      </c>
      <c r="C46">
        <v>8.3000000000000007</v>
      </c>
    </row>
    <row r="47" spans="1:3" x14ac:dyDescent="0.2">
      <c r="A47">
        <v>46</v>
      </c>
      <c r="B47" t="s">
        <v>248</v>
      </c>
      <c r="C47">
        <v>-7.1</v>
      </c>
    </row>
    <row r="48" spans="1:3" x14ac:dyDescent="0.2">
      <c r="A48">
        <v>47</v>
      </c>
      <c r="B48" t="s">
        <v>249</v>
      </c>
      <c r="C48">
        <v>15.3</v>
      </c>
    </row>
    <row r="49" spans="1:3" x14ac:dyDescent="0.2">
      <c r="A49">
        <v>48</v>
      </c>
      <c r="B49" t="s">
        <v>250</v>
      </c>
      <c r="C49">
        <v>116.6</v>
      </c>
    </row>
    <row r="50" spans="1:3" x14ac:dyDescent="0.2">
      <c r="A50">
        <v>49</v>
      </c>
      <c r="B50" t="s">
        <v>251</v>
      </c>
      <c r="C50">
        <v>7.4</v>
      </c>
    </row>
    <row r="51" spans="1:3" x14ac:dyDescent="0.2">
      <c r="A51">
        <v>50</v>
      </c>
      <c r="B51" t="s">
        <v>252</v>
      </c>
      <c r="C51">
        <v>-4.5</v>
      </c>
    </row>
  </sheetData>
  <autoFilter ref="C1:C51" xr:uid="{1DF41518-2C77-254D-9103-442EB3F46A2C}"/>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AC2860-04D9-3949-996A-D8EA2F9736B0}">
  <dimension ref="A1:X31"/>
  <sheetViews>
    <sheetView tabSelected="1" zoomScale="125" workbookViewId="0">
      <selection activeCell="F25" sqref="F25"/>
    </sheetView>
  </sheetViews>
  <sheetFormatPr baseColWidth="10" defaultRowHeight="16" x14ac:dyDescent="0.2"/>
  <cols>
    <col min="2" max="3" width="11" bestFit="1" customWidth="1"/>
    <col min="4" max="4" width="14" customWidth="1"/>
    <col min="6" max="6" width="34.5" customWidth="1"/>
    <col min="7" max="7" width="22" customWidth="1"/>
    <col min="8" max="9" width="11" bestFit="1" customWidth="1"/>
    <col min="10" max="10" width="11.5" bestFit="1" customWidth="1"/>
    <col min="11" max="14" width="11" bestFit="1" customWidth="1"/>
    <col min="16" max="16" width="22.6640625" customWidth="1"/>
    <col min="17" max="17" width="10.83203125" customWidth="1"/>
  </cols>
  <sheetData>
    <row r="1" spans="1:24" ht="34" x14ac:dyDescent="0.2">
      <c r="A1" s="3" t="s">
        <v>11</v>
      </c>
      <c r="B1" s="37" t="s">
        <v>254</v>
      </c>
      <c r="C1" s="37" t="s">
        <v>255</v>
      </c>
      <c r="D1" s="11" t="s">
        <v>311</v>
      </c>
      <c r="P1" t="s">
        <v>286</v>
      </c>
    </row>
    <row r="2" spans="1:24" ht="17" thickBot="1" x14ac:dyDescent="0.25">
      <c r="A2" t="s">
        <v>256</v>
      </c>
      <c r="B2">
        <v>44</v>
      </c>
      <c r="C2">
        <v>73</v>
      </c>
      <c r="D2">
        <f>CORREL(B2:B31,C2:C31)</f>
        <v>-0.76035207939222849</v>
      </c>
    </row>
    <row r="3" spans="1:24" x14ac:dyDescent="0.2">
      <c r="A3" t="s">
        <v>257</v>
      </c>
      <c r="B3">
        <v>71</v>
      </c>
      <c r="C3">
        <v>62</v>
      </c>
      <c r="P3" s="10" t="s">
        <v>287</v>
      </c>
      <c r="Q3" s="10"/>
    </row>
    <row r="4" spans="1:24" ht="187" x14ac:dyDescent="0.2">
      <c r="A4" t="s">
        <v>258</v>
      </c>
      <c r="B4">
        <v>29</v>
      </c>
      <c r="C4">
        <v>89</v>
      </c>
      <c r="D4" s="12" t="s">
        <v>313</v>
      </c>
      <c r="J4" t="s">
        <v>308</v>
      </c>
      <c r="P4" s="1" t="s">
        <v>312</v>
      </c>
      <c r="Q4">
        <v>0.76035207939222837</v>
      </c>
    </row>
    <row r="5" spans="1:24" x14ac:dyDescent="0.2">
      <c r="A5" t="s">
        <v>259</v>
      </c>
      <c r="B5">
        <v>39</v>
      </c>
      <c r="C5">
        <v>86</v>
      </c>
      <c r="J5" t="s">
        <v>309</v>
      </c>
      <c r="P5" t="s">
        <v>288</v>
      </c>
      <c r="Q5">
        <v>0.57813528463608554</v>
      </c>
    </row>
    <row r="6" spans="1:24" x14ac:dyDescent="0.2">
      <c r="A6" t="s">
        <v>260</v>
      </c>
      <c r="B6">
        <v>66</v>
      </c>
      <c r="C6">
        <v>55</v>
      </c>
      <c r="P6" t="s">
        <v>289</v>
      </c>
      <c r="Q6">
        <v>0.56306868765880291</v>
      </c>
    </row>
    <row r="7" spans="1:24" x14ac:dyDescent="0.2">
      <c r="A7" t="s">
        <v>261</v>
      </c>
      <c r="B7">
        <v>28</v>
      </c>
      <c r="C7">
        <v>73</v>
      </c>
      <c r="P7" t="s">
        <v>37</v>
      </c>
      <c r="Q7">
        <v>7.9824590156369615</v>
      </c>
    </row>
    <row r="8" spans="1:24" ht="17" thickBot="1" x14ac:dyDescent="0.25">
      <c r="A8" t="s">
        <v>262</v>
      </c>
      <c r="B8">
        <v>54</v>
      </c>
      <c r="C8">
        <v>63</v>
      </c>
      <c r="P8" s="4" t="s">
        <v>290</v>
      </c>
      <c r="Q8" s="4">
        <v>30</v>
      </c>
    </row>
    <row r="9" spans="1:24" x14ac:dyDescent="0.2">
      <c r="A9" t="s">
        <v>263</v>
      </c>
      <c r="B9">
        <v>10</v>
      </c>
      <c r="C9">
        <v>88</v>
      </c>
    </row>
    <row r="10" spans="1:24" ht="17" thickBot="1" x14ac:dyDescent="0.25">
      <c r="A10" t="s">
        <v>264</v>
      </c>
      <c r="B10">
        <v>26</v>
      </c>
      <c r="C10">
        <v>84</v>
      </c>
      <c r="P10" t="s">
        <v>291</v>
      </c>
    </row>
    <row r="11" spans="1:24" x14ac:dyDescent="0.2">
      <c r="A11" t="s">
        <v>265</v>
      </c>
      <c r="B11">
        <v>43</v>
      </c>
      <c r="C11">
        <v>77</v>
      </c>
      <c r="P11" s="5"/>
      <c r="Q11" s="5" t="s">
        <v>296</v>
      </c>
      <c r="R11" s="5" t="s">
        <v>297</v>
      </c>
      <c r="S11" s="5" t="s">
        <v>298</v>
      </c>
      <c r="T11" s="5" t="s">
        <v>299</v>
      </c>
      <c r="U11" s="5" t="s">
        <v>300</v>
      </c>
    </row>
    <row r="12" spans="1:24" x14ac:dyDescent="0.2">
      <c r="A12" t="s">
        <v>266</v>
      </c>
      <c r="B12">
        <v>76</v>
      </c>
      <c r="C12">
        <v>71</v>
      </c>
      <c r="P12" t="s">
        <v>292</v>
      </c>
      <c r="Q12">
        <v>1</v>
      </c>
      <c r="R12">
        <v>2445.0497457829324</v>
      </c>
      <c r="S12">
        <v>2445.0497457829324</v>
      </c>
      <c r="T12">
        <v>38.371988413030166</v>
      </c>
      <c r="U12">
        <v>1.0861019156129547E-6</v>
      </c>
    </row>
    <row r="13" spans="1:24" x14ac:dyDescent="0.2">
      <c r="A13" t="s">
        <v>267</v>
      </c>
      <c r="B13">
        <v>67</v>
      </c>
      <c r="C13">
        <v>68</v>
      </c>
      <c r="P13" t="s">
        <v>293</v>
      </c>
      <c r="Q13">
        <v>28</v>
      </c>
      <c r="R13">
        <v>1784.1502542170665</v>
      </c>
      <c r="S13">
        <v>63.719651936323807</v>
      </c>
    </row>
    <row r="14" spans="1:24" ht="17" thickBot="1" x14ac:dyDescent="0.25">
      <c r="A14" t="s">
        <v>268</v>
      </c>
      <c r="B14">
        <v>6</v>
      </c>
      <c r="C14">
        <v>86</v>
      </c>
      <c r="P14" s="4" t="s">
        <v>294</v>
      </c>
      <c r="Q14" s="4">
        <v>29</v>
      </c>
      <c r="R14" s="4">
        <v>4229.1999999999989</v>
      </c>
      <c r="S14" s="4"/>
      <c r="T14" s="4"/>
      <c r="U14" s="4"/>
    </row>
    <row r="15" spans="1:24" ht="17" thickBot="1" x14ac:dyDescent="0.25">
      <c r="A15" t="s">
        <v>269</v>
      </c>
      <c r="B15">
        <v>66</v>
      </c>
      <c r="C15">
        <v>59</v>
      </c>
    </row>
    <row r="16" spans="1:24" x14ac:dyDescent="0.2">
      <c r="A16" t="s">
        <v>270</v>
      </c>
      <c r="B16">
        <v>81</v>
      </c>
      <c r="C16">
        <v>66</v>
      </c>
      <c r="P16" s="5"/>
      <c r="Q16" s="5" t="s">
        <v>301</v>
      </c>
      <c r="R16" s="5" t="s">
        <v>37</v>
      </c>
      <c r="S16" s="5" t="s">
        <v>302</v>
      </c>
      <c r="T16" s="5" t="s">
        <v>303</v>
      </c>
      <c r="U16" s="5" t="s">
        <v>304</v>
      </c>
      <c r="V16" s="5" t="s">
        <v>305</v>
      </c>
      <c r="W16" s="5" t="s">
        <v>306</v>
      </c>
      <c r="X16" s="5" t="s">
        <v>307</v>
      </c>
    </row>
    <row r="17" spans="1:24" x14ac:dyDescent="0.2">
      <c r="A17" t="s">
        <v>271</v>
      </c>
      <c r="B17">
        <v>18</v>
      </c>
      <c r="C17">
        <v>88</v>
      </c>
      <c r="P17" t="s">
        <v>295</v>
      </c>
      <c r="Q17">
        <v>89.760668857032726</v>
      </c>
      <c r="R17">
        <v>3.0165690031935934</v>
      </c>
      <c r="S17">
        <v>29.755881188862094</v>
      </c>
      <c r="T17">
        <v>9.8098770225120738E-23</v>
      </c>
      <c r="U17">
        <v>83.581507367172804</v>
      </c>
      <c r="V17">
        <v>95.939830346892649</v>
      </c>
      <c r="W17">
        <v>83.581507367172804</v>
      </c>
      <c r="X17">
        <v>95.939830346892649</v>
      </c>
    </row>
    <row r="18" spans="1:24" ht="17" thickBot="1" x14ac:dyDescent="0.25">
      <c r="A18" t="s">
        <v>272</v>
      </c>
      <c r="B18">
        <v>31</v>
      </c>
      <c r="C18">
        <v>71</v>
      </c>
      <c r="P18" s="4" t="s">
        <v>310</v>
      </c>
      <c r="Q18" s="38">
        <v>-0.38677704153741671</v>
      </c>
      <c r="R18" s="4">
        <v>6.2438654358042474E-2</v>
      </c>
      <c r="S18" s="4">
        <v>-6.1945127663949648</v>
      </c>
      <c r="T18" s="4">
        <v>1.0861019156129428E-6</v>
      </c>
      <c r="U18" s="4">
        <v>-0.51467682704851569</v>
      </c>
      <c r="V18" s="4">
        <v>-0.25887725602631773</v>
      </c>
      <c r="W18" s="4">
        <v>-0.51467682704851569</v>
      </c>
      <c r="X18" s="4">
        <v>-0.25887725602631773</v>
      </c>
    </row>
    <row r="19" spans="1:24" x14ac:dyDescent="0.2">
      <c r="A19" t="s">
        <v>273</v>
      </c>
      <c r="B19">
        <v>9</v>
      </c>
      <c r="C19">
        <v>84</v>
      </c>
    </row>
    <row r="20" spans="1:24" x14ac:dyDescent="0.2">
      <c r="A20" t="s">
        <v>274</v>
      </c>
      <c r="B20">
        <v>15</v>
      </c>
      <c r="C20">
        <v>86</v>
      </c>
    </row>
    <row r="21" spans="1:24" x14ac:dyDescent="0.2">
      <c r="A21" t="s">
        <v>275</v>
      </c>
      <c r="B21">
        <v>8</v>
      </c>
      <c r="C21">
        <v>88</v>
      </c>
    </row>
    <row r="22" spans="1:24" x14ac:dyDescent="0.2">
      <c r="A22" t="s">
        <v>276</v>
      </c>
      <c r="B22">
        <v>17</v>
      </c>
      <c r="C22">
        <v>84</v>
      </c>
    </row>
    <row r="23" spans="1:24" x14ac:dyDescent="0.2">
      <c r="A23" t="s">
        <v>277</v>
      </c>
      <c r="B23">
        <v>56</v>
      </c>
      <c r="C23">
        <v>62</v>
      </c>
    </row>
    <row r="24" spans="1:24" x14ac:dyDescent="0.2">
      <c r="A24" t="s">
        <v>278</v>
      </c>
      <c r="B24">
        <v>51</v>
      </c>
      <c r="C24">
        <v>79</v>
      </c>
    </row>
    <row r="25" spans="1:24" x14ac:dyDescent="0.2">
      <c r="A25" t="s">
        <v>279</v>
      </c>
      <c r="B25">
        <v>54</v>
      </c>
      <c r="C25">
        <v>68</v>
      </c>
    </row>
    <row r="26" spans="1:24" x14ac:dyDescent="0.2">
      <c r="A26" t="s">
        <v>280</v>
      </c>
      <c r="B26">
        <v>75</v>
      </c>
      <c r="C26">
        <v>50</v>
      </c>
    </row>
    <row r="27" spans="1:24" x14ac:dyDescent="0.2">
      <c r="A27" t="s">
        <v>281</v>
      </c>
      <c r="B27">
        <v>13</v>
      </c>
      <c r="C27">
        <v>86</v>
      </c>
    </row>
    <row r="28" spans="1:24" x14ac:dyDescent="0.2">
      <c r="A28" t="s">
        <v>282</v>
      </c>
      <c r="B28">
        <v>40</v>
      </c>
      <c r="C28">
        <v>70</v>
      </c>
      <c r="F28">
        <f>_xlfn.MODE.SNGL(B2:B31)</f>
        <v>66</v>
      </c>
    </row>
    <row r="29" spans="1:24" x14ac:dyDescent="0.2">
      <c r="A29" t="s">
        <v>283</v>
      </c>
      <c r="B29">
        <v>67</v>
      </c>
      <c r="C29">
        <v>68</v>
      </c>
    </row>
    <row r="30" spans="1:24" x14ac:dyDescent="0.2">
      <c r="A30" t="s">
        <v>284</v>
      </c>
      <c r="B30">
        <v>41</v>
      </c>
      <c r="C30">
        <v>47</v>
      </c>
    </row>
    <row r="31" spans="1:24" x14ac:dyDescent="0.2">
      <c r="A31" t="s">
        <v>285</v>
      </c>
      <c r="B31">
        <v>68</v>
      </c>
      <c r="C31">
        <v>71</v>
      </c>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T17"/>
  <sheetViews>
    <sheetView workbookViewId="0"/>
  </sheetViews>
  <sheetFormatPr baseColWidth="10" defaultColWidth="30.6640625" defaultRowHeight="16" x14ac:dyDescent="0.2"/>
  <cols>
    <col min="1" max="1" width="30.6640625" style="3"/>
    <col min="2" max="16384" width="30.6640625" style="2"/>
  </cols>
  <sheetData>
    <row r="1" spans="1:20" x14ac:dyDescent="0.2">
      <c r="A1" s="3" t="s">
        <v>11</v>
      </c>
      <c r="B1" s="2" t="s">
        <v>12</v>
      </c>
      <c r="C1" s="2" t="s">
        <v>2</v>
      </c>
      <c r="D1" s="2">
        <v>6</v>
      </c>
      <c r="E1" s="2" t="s">
        <v>3</v>
      </c>
      <c r="F1" s="2">
        <v>1</v>
      </c>
      <c r="G1" s="2" t="s">
        <v>4</v>
      </c>
      <c r="H1" s="2">
        <v>0</v>
      </c>
      <c r="I1" s="2" t="s">
        <v>5</v>
      </c>
      <c r="J1" s="2">
        <v>1</v>
      </c>
      <c r="K1" s="2" t="s">
        <v>6</v>
      </c>
      <c r="L1" s="2">
        <v>0</v>
      </c>
      <c r="M1" s="2" t="s">
        <v>7</v>
      </c>
      <c r="N1" s="2">
        <v>0</v>
      </c>
      <c r="O1" s="2" t="s">
        <v>8</v>
      </c>
      <c r="P1" s="2">
        <v>1</v>
      </c>
      <c r="Q1" s="2" t="s">
        <v>9</v>
      </c>
      <c r="R1" s="2">
        <v>0</v>
      </c>
      <c r="S1" s="2" t="s">
        <v>10</v>
      </c>
      <c r="T1" s="2">
        <v>0</v>
      </c>
    </row>
    <row r="2" spans="1:20" x14ac:dyDescent="0.2">
      <c r="A2" s="3" t="s">
        <v>13</v>
      </c>
      <c r="B2" s="2" t="s">
        <v>14</v>
      </c>
    </row>
    <row r="3" spans="1:20" x14ac:dyDescent="0.2">
      <c r="A3" s="3" t="s">
        <v>15</v>
      </c>
      <c r="B3" s="2" t="b">
        <f>IF(B10&gt;256,"TripUpST110AndEarlier",FALSE)</f>
        <v>0</v>
      </c>
    </row>
    <row r="4" spans="1:20" x14ac:dyDescent="0.2">
      <c r="A4" s="3" t="s">
        <v>16</v>
      </c>
      <c r="B4" s="2" t="s">
        <v>17</v>
      </c>
    </row>
    <row r="5" spans="1:20" x14ac:dyDescent="0.2">
      <c r="A5" s="3" t="s">
        <v>18</v>
      </c>
      <c r="B5" s="2" t="b">
        <v>1</v>
      </c>
    </row>
    <row r="6" spans="1:20" x14ac:dyDescent="0.2">
      <c r="A6" s="3" t="s">
        <v>19</v>
      </c>
      <c r="B6" s="2" t="b">
        <v>1</v>
      </c>
    </row>
    <row r="7" spans="1:20" x14ac:dyDescent="0.2">
      <c r="A7" s="3" t="s">
        <v>20</v>
      </c>
      <c r="B7" s="2">
        <f>Pb1_IQR_Boxplot!$A$1:$B$11</f>
        <v>30</v>
      </c>
    </row>
    <row r="8" spans="1:20" x14ac:dyDescent="0.2">
      <c r="A8" s="3" t="s">
        <v>21</v>
      </c>
      <c r="B8" s="2">
        <v>1</v>
      </c>
    </row>
    <row r="9" spans="1:20" x14ac:dyDescent="0.2">
      <c r="A9" s="3" t="s">
        <v>22</v>
      </c>
      <c r="B9" s="2">
        <f>1</f>
        <v>1</v>
      </c>
    </row>
    <row r="10" spans="1:20" x14ac:dyDescent="0.2">
      <c r="A10" s="3" t="s">
        <v>23</v>
      </c>
      <c r="B10" s="2">
        <v>2</v>
      </c>
    </row>
    <row r="12" spans="1:20" x14ac:dyDescent="0.2">
      <c r="A12" s="3" t="s">
        <v>24</v>
      </c>
      <c r="B12" s="2" t="s">
        <v>25</v>
      </c>
      <c r="C12" s="2" t="s">
        <v>26</v>
      </c>
      <c r="D12" s="2" t="s">
        <v>27</v>
      </c>
      <c r="E12" s="2" t="b">
        <v>1</v>
      </c>
      <c r="F12" s="2">
        <v>0</v>
      </c>
      <c r="G12" s="2">
        <v>4</v>
      </c>
    </row>
    <row r="13" spans="1:20" x14ac:dyDescent="0.2">
      <c r="A13" s="3" t="s">
        <v>28</v>
      </c>
      <c r="B13" s="2" t="e">
        <f>Pb1_IQR_Boxplot!$A$1:$A$11</f>
        <v>#VALUE!</v>
      </c>
    </row>
    <row r="14" spans="1:20" x14ac:dyDescent="0.2">
      <c r="A14" s="3" t="s">
        <v>29</v>
      </c>
    </row>
    <row r="15" spans="1:20" x14ac:dyDescent="0.2">
      <c r="A15" s="3" t="s">
        <v>30</v>
      </c>
      <c r="B15" s="2" t="s">
        <v>31</v>
      </c>
      <c r="C15" s="2" t="s">
        <v>32</v>
      </c>
      <c r="D15" s="2" t="s">
        <v>33</v>
      </c>
      <c r="E15" s="2" t="b">
        <v>1</v>
      </c>
      <c r="F15" s="2">
        <v>0</v>
      </c>
      <c r="G15" s="2">
        <v>4</v>
      </c>
    </row>
    <row r="16" spans="1:20" x14ac:dyDescent="0.2">
      <c r="A16" s="3" t="s">
        <v>34</v>
      </c>
      <c r="B16" s="2" t="e">
        <f>Pb1_IQR_Boxplot!$B$1:$B$11</f>
        <v>#VALUE!</v>
      </c>
    </row>
    <row r="17" spans="1:1" x14ac:dyDescent="0.2">
      <c r="A17" s="3" t="s">
        <v>35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F64CF8-B998-054D-8852-59B82A80CD70}">
  <dimension ref="A1:I19"/>
  <sheetViews>
    <sheetView zoomScale="83" workbookViewId="0">
      <selection activeCell="J12" sqref="J12"/>
    </sheetView>
  </sheetViews>
  <sheetFormatPr baseColWidth="10" defaultRowHeight="16" x14ac:dyDescent="0.2"/>
  <cols>
    <col min="7" max="7" width="39.6640625" customWidth="1"/>
  </cols>
  <sheetData>
    <row r="1" spans="1:9" ht="35" thickBot="1" x14ac:dyDescent="0.25">
      <c r="A1" s="11" t="s">
        <v>52</v>
      </c>
    </row>
    <row r="2" spans="1:9" ht="24" x14ac:dyDescent="0.25">
      <c r="A2" s="9">
        <v>28</v>
      </c>
      <c r="B2">
        <v>28</v>
      </c>
      <c r="C2" s="10" t="s">
        <v>53</v>
      </c>
      <c r="D2" s="10"/>
      <c r="F2" s="1" t="s">
        <v>54</v>
      </c>
    </row>
    <row r="3" spans="1:9" x14ac:dyDescent="0.2">
      <c r="A3">
        <v>42</v>
      </c>
      <c r="B3">
        <v>42</v>
      </c>
      <c r="F3" t="s">
        <v>58</v>
      </c>
    </row>
    <row r="4" spans="1:9" x14ac:dyDescent="0.2">
      <c r="A4">
        <v>58</v>
      </c>
      <c r="B4">
        <v>58</v>
      </c>
      <c r="C4" t="s">
        <v>36</v>
      </c>
      <c r="D4">
        <v>48.333333333333336</v>
      </c>
    </row>
    <row r="5" spans="1:9" x14ac:dyDescent="0.2">
      <c r="A5">
        <v>48</v>
      </c>
      <c r="B5">
        <v>48</v>
      </c>
      <c r="C5" t="s">
        <v>37</v>
      </c>
      <c r="D5">
        <v>3.2102267140430372</v>
      </c>
      <c r="F5" s="1" t="s">
        <v>55</v>
      </c>
      <c r="G5">
        <f xml:space="preserve"> QUARTILE(A2:A10,1)</f>
        <v>45</v>
      </c>
      <c r="H5">
        <f>QUARTILE(B2:B10,1)</f>
        <v>45</v>
      </c>
      <c r="I5">
        <f>_xlfn.QUARTILE.EXC($A$2:$A$10,1)</f>
        <v>43.5</v>
      </c>
    </row>
    <row r="6" spans="1:9" x14ac:dyDescent="0.2">
      <c r="A6">
        <v>45</v>
      </c>
      <c r="B6">
        <v>45</v>
      </c>
      <c r="C6" t="s">
        <v>38</v>
      </c>
      <c r="D6">
        <v>49</v>
      </c>
      <c r="F6" t="s">
        <v>56</v>
      </c>
      <c r="G6">
        <f>QUARTILE(A2:A10,2)</f>
        <v>49</v>
      </c>
      <c r="H6">
        <f>QUARTILE(B2:B10,2)</f>
        <v>49</v>
      </c>
      <c r="I6">
        <f>_xlfn.QUARTILE.EXC($A$2:$A$10,2)</f>
        <v>49</v>
      </c>
    </row>
    <row r="7" spans="1:9" x14ac:dyDescent="0.2">
      <c r="A7">
        <v>55</v>
      </c>
      <c r="B7">
        <v>55</v>
      </c>
      <c r="C7" t="s">
        <v>39</v>
      </c>
      <c r="D7" t="e">
        <v>#N/A</v>
      </c>
      <c r="F7" s="1" t="s">
        <v>57</v>
      </c>
      <c r="G7">
        <f>QUARTILE(A2:A10,3)</f>
        <v>55</v>
      </c>
      <c r="H7">
        <f>QUARTILE(B2:B10,3)</f>
        <v>55</v>
      </c>
      <c r="I7">
        <f>_xlfn.QUARTILE.EXC($A$2:$A$10,3)</f>
        <v>56.5</v>
      </c>
    </row>
    <row r="8" spans="1:9" x14ac:dyDescent="0.2">
      <c r="A8">
        <v>60</v>
      </c>
      <c r="B8">
        <v>60</v>
      </c>
      <c r="C8" t="s">
        <v>40</v>
      </c>
      <c r="D8">
        <v>9.6306801421291119</v>
      </c>
    </row>
    <row r="9" spans="1:9" x14ac:dyDescent="0.2">
      <c r="A9">
        <v>49</v>
      </c>
      <c r="B9">
        <v>49</v>
      </c>
      <c r="C9" t="s">
        <v>41</v>
      </c>
      <c r="D9">
        <v>92.75</v>
      </c>
    </row>
    <row r="10" spans="1:9" x14ac:dyDescent="0.2">
      <c r="A10">
        <v>50</v>
      </c>
      <c r="B10">
        <v>50</v>
      </c>
      <c r="C10" t="s">
        <v>42</v>
      </c>
      <c r="D10">
        <v>1.7154232490941785</v>
      </c>
    </row>
    <row r="11" spans="1:9" x14ac:dyDescent="0.2">
      <c r="C11" t="s">
        <v>43</v>
      </c>
      <c r="D11">
        <v>-1.0624977569886853</v>
      </c>
    </row>
    <row r="12" spans="1:9" ht="170" x14ac:dyDescent="0.2">
      <c r="C12" t="s">
        <v>44</v>
      </c>
      <c r="D12">
        <v>32</v>
      </c>
      <c r="G12" s="12" t="s">
        <v>314</v>
      </c>
    </row>
    <row r="13" spans="1:9" x14ac:dyDescent="0.2">
      <c r="C13" t="s">
        <v>45</v>
      </c>
      <c r="D13">
        <v>28</v>
      </c>
    </row>
    <row r="14" spans="1:9" x14ac:dyDescent="0.2">
      <c r="C14" t="s">
        <v>46</v>
      </c>
      <c r="D14">
        <v>60</v>
      </c>
    </row>
    <row r="15" spans="1:9" x14ac:dyDescent="0.2">
      <c r="C15" t="s">
        <v>47</v>
      </c>
      <c r="D15">
        <v>435</v>
      </c>
    </row>
    <row r="16" spans="1:9" x14ac:dyDescent="0.2">
      <c r="C16" t="s">
        <v>48</v>
      </c>
      <c r="D16">
        <v>9</v>
      </c>
    </row>
    <row r="17" spans="3:4" ht="17" thickBot="1" x14ac:dyDescent="0.25">
      <c r="C17" s="4" t="s">
        <v>49</v>
      </c>
      <c r="D17" s="4">
        <v>7.4027960775261263</v>
      </c>
    </row>
    <row r="19" spans="3:4" x14ac:dyDescent="0.2">
      <c r="C19" t="s">
        <v>50</v>
      </c>
      <c r="D19">
        <f>SQRT(D9)</f>
        <v>9.6306801421291119</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FD47DC-B08E-2D4E-8AA9-65633316CAB3}">
  <dimension ref="A1:D49"/>
  <sheetViews>
    <sheetView zoomScale="92" workbookViewId="0">
      <selection activeCell="F16" sqref="F16"/>
    </sheetView>
  </sheetViews>
  <sheetFormatPr baseColWidth="10" defaultRowHeight="16" x14ac:dyDescent="0.2"/>
  <cols>
    <col min="1" max="1" width="23.33203125" customWidth="1"/>
    <col min="2" max="2" width="19.1640625" customWidth="1"/>
  </cols>
  <sheetData>
    <row r="1" spans="1:4" ht="17" x14ac:dyDescent="0.2">
      <c r="A1" s="14" t="s">
        <v>63</v>
      </c>
      <c r="B1" s="11" t="s">
        <v>64</v>
      </c>
    </row>
    <row r="2" spans="1:4" x14ac:dyDescent="0.2">
      <c r="A2">
        <v>75</v>
      </c>
      <c r="B2">
        <v>72</v>
      </c>
    </row>
    <row r="3" spans="1:4" x14ac:dyDescent="0.2">
      <c r="A3">
        <v>79</v>
      </c>
      <c r="B3">
        <v>71</v>
      </c>
    </row>
    <row r="4" spans="1:4" x14ac:dyDescent="0.2">
      <c r="A4">
        <v>80</v>
      </c>
      <c r="B4">
        <v>76</v>
      </c>
    </row>
    <row r="5" spans="1:4" x14ac:dyDescent="0.2">
      <c r="A5">
        <v>78</v>
      </c>
      <c r="B5">
        <v>78</v>
      </c>
    </row>
    <row r="6" spans="1:4" x14ac:dyDescent="0.2">
      <c r="A6">
        <v>76</v>
      </c>
      <c r="B6">
        <v>86</v>
      </c>
    </row>
    <row r="7" spans="1:4" x14ac:dyDescent="0.2">
      <c r="A7">
        <v>74</v>
      </c>
      <c r="B7">
        <v>81</v>
      </c>
    </row>
    <row r="8" spans="1:4" x14ac:dyDescent="0.2">
      <c r="A8">
        <v>76</v>
      </c>
      <c r="B8">
        <v>72</v>
      </c>
    </row>
    <row r="9" spans="1:4" x14ac:dyDescent="0.2">
      <c r="A9">
        <v>78</v>
      </c>
      <c r="B9">
        <v>80</v>
      </c>
    </row>
    <row r="12" spans="1:4" ht="17" thickBot="1" x14ac:dyDescent="0.25"/>
    <row r="13" spans="1:4" x14ac:dyDescent="0.2">
      <c r="A13" s="15">
        <v>2018</v>
      </c>
      <c r="B13" s="15"/>
      <c r="C13" s="15">
        <v>2019</v>
      </c>
      <c r="D13" s="5"/>
    </row>
    <row r="15" spans="1:4" x14ac:dyDescent="0.2">
      <c r="A15" t="s">
        <v>36</v>
      </c>
      <c r="B15">
        <v>77</v>
      </c>
      <c r="C15" t="s">
        <v>36</v>
      </c>
      <c r="D15">
        <v>77</v>
      </c>
    </row>
    <row r="16" spans="1:4" x14ac:dyDescent="0.2">
      <c r="A16" t="s">
        <v>37</v>
      </c>
      <c r="B16">
        <v>0.73192505471139979</v>
      </c>
      <c r="C16" t="s">
        <v>37</v>
      </c>
      <c r="D16">
        <v>1.8612591743993403</v>
      </c>
    </row>
    <row r="17" spans="1:4" x14ac:dyDescent="0.2">
      <c r="A17" t="s">
        <v>38</v>
      </c>
      <c r="B17">
        <v>77</v>
      </c>
      <c r="C17" t="s">
        <v>38</v>
      </c>
      <c r="D17">
        <v>77</v>
      </c>
    </row>
    <row r="18" spans="1:4" x14ac:dyDescent="0.2">
      <c r="A18" t="s">
        <v>39</v>
      </c>
      <c r="B18">
        <v>78</v>
      </c>
      <c r="C18" t="s">
        <v>39</v>
      </c>
      <c r="D18">
        <v>72</v>
      </c>
    </row>
    <row r="19" spans="1:4" x14ac:dyDescent="0.2">
      <c r="A19" t="s">
        <v>40</v>
      </c>
      <c r="B19">
        <v>2.0701966780270626</v>
      </c>
      <c r="C19" t="s">
        <v>40</v>
      </c>
      <c r="D19">
        <v>5.2644359350537941</v>
      </c>
    </row>
    <row r="20" spans="1:4" x14ac:dyDescent="0.2">
      <c r="A20" t="s">
        <v>41</v>
      </c>
      <c r="B20">
        <v>4.2857142857142856</v>
      </c>
      <c r="C20" t="s">
        <v>41</v>
      </c>
      <c r="D20">
        <v>27.714285714285715</v>
      </c>
    </row>
    <row r="21" spans="1:4" x14ac:dyDescent="0.2">
      <c r="A21" t="s">
        <v>42</v>
      </c>
      <c r="B21">
        <v>-1.2040000000000006</v>
      </c>
      <c r="C21" t="s">
        <v>42</v>
      </c>
      <c r="D21">
        <v>-0.68348389839515278</v>
      </c>
    </row>
    <row r="22" spans="1:4" x14ac:dyDescent="0.2">
      <c r="A22" t="s">
        <v>43</v>
      </c>
      <c r="B22">
        <v>0</v>
      </c>
      <c r="C22" t="s">
        <v>43</v>
      </c>
      <c r="D22">
        <v>0.46215581702140862</v>
      </c>
    </row>
    <row r="23" spans="1:4" x14ac:dyDescent="0.2">
      <c r="A23" t="s">
        <v>44</v>
      </c>
      <c r="B23">
        <v>6</v>
      </c>
      <c r="C23" t="s">
        <v>44</v>
      </c>
      <c r="D23">
        <v>15</v>
      </c>
    </row>
    <row r="24" spans="1:4" x14ac:dyDescent="0.2">
      <c r="A24" t="s">
        <v>45</v>
      </c>
      <c r="B24">
        <v>74</v>
      </c>
      <c r="C24" t="s">
        <v>45</v>
      </c>
      <c r="D24">
        <v>71</v>
      </c>
    </row>
    <row r="25" spans="1:4" x14ac:dyDescent="0.2">
      <c r="A25" t="s">
        <v>46</v>
      </c>
      <c r="B25">
        <v>80</v>
      </c>
      <c r="C25" t="s">
        <v>46</v>
      </c>
      <c r="D25">
        <v>86</v>
      </c>
    </row>
    <row r="26" spans="1:4" x14ac:dyDescent="0.2">
      <c r="A26" t="s">
        <v>47</v>
      </c>
      <c r="B26">
        <v>616</v>
      </c>
      <c r="C26" t="s">
        <v>47</v>
      </c>
      <c r="D26">
        <v>616</v>
      </c>
    </row>
    <row r="27" spans="1:4" x14ac:dyDescent="0.2">
      <c r="A27" t="s">
        <v>48</v>
      </c>
      <c r="B27">
        <v>8</v>
      </c>
      <c r="C27" t="s">
        <v>48</v>
      </c>
      <c r="D27">
        <v>8</v>
      </c>
    </row>
    <row r="28" spans="1:4" ht="17" thickBot="1" x14ac:dyDescent="0.25">
      <c r="A28" s="4" t="s">
        <v>49</v>
      </c>
      <c r="B28" s="4">
        <v>1.7307277347189518</v>
      </c>
      <c r="C28" s="4" t="s">
        <v>49</v>
      </c>
      <c r="D28" s="4">
        <v>4.4011785822842446</v>
      </c>
    </row>
    <row r="33" spans="1:4" ht="17" thickBot="1" x14ac:dyDescent="0.25"/>
    <row r="34" spans="1:4" x14ac:dyDescent="0.2">
      <c r="A34" s="5" t="s">
        <v>53</v>
      </c>
      <c r="B34" s="5"/>
      <c r="C34" s="5" t="s">
        <v>65</v>
      </c>
      <c r="D34" s="5"/>
    </row>
    <row r="36" spans="1:4" x14ac:dyDescent="0.2">
      <c r="A36" t="s">
        <v>36</v>
      </c>
      <c r="B36">
        <v>77</v>
      </c>
      <c r="C36" t="s">
        <v>36</v>
      </c>
      <c r="D36">
        <v>77</v>
      </c>
    </row>
    <row r="37" spans="1:4" x14ac:dyDescent="0.2">
      <c r="A37" t="s">
        <v>37</v>
      </c>
      <c r="B37">
        <v>0.73192505471139979</v>
      </c>
      <c r="C37" t="s">
        <v>37</v>
      </c>
      <c r="D37">
        <v>1.8612591743993403</v>
      </c>
    </row>
    <row r="38" spans="1:4" x14ac:dyDescent="0.2">
      <c r="A38" t="s">
        <v>38</v>
      </c>
      <c r="B38">
        <v>77</v>
      </c>
      <c r="C38" t="s">
        <v>38</v>
      </c>
      <c r="D38">
        <v>77</v>
      </c>
    </row>
    <row r="39" spans="1:4" x14ac:dyDescent="0.2">
      <c r="A39" t="s">
        <v>39</v>
      </c>
      <c r="B39">
        <v>78</v>
      </c>
      <c r="C39" t="s">
        <v>39</v>
      </c>
      <c r="D39">
        <v>72</v>
      </c>
    </row>
    <row r="40" spans="1:4" x14ac:dyDescent="0.2">
      <c r="A40" t="s">
        <v>40</v>
      </c>
      <c r="B40">
        <v>2.0701966780270626</v>
      </c>
      <c r="C40" t="s">
        <v>40</v>
      </c>
      <c r="D40">
        <v>5.2644359350537941</v>
      </c>
    </row>
    <row r="41" spans="1:4" x14ac:dyDescent="0.2">
      <c r="A41" t="s">
        <v>41</v>
      </c>
      <c r="B41">
        <v>4.2857142857142856</v>
      </c>
      <c r="C41" t="s">
        <v>41</v>
      </c>
      <c r="D41">
        <v>27.714285714285715</v>
      </c>
    </row>
    <row r="42" spans="1:4" x14ac:dyDescent="0.2">
      <c r="A42" t="s">
        <v>42</v>
      </c>
      <c r="B42">
        <v>-1.2040000000000006</v>
      </c>
      <c r="C42" t="s">
        <v>42</v>
      </c>
      <c r="D42">
        <v>-0.68348389839515278</v>
      </c>
    </row>
    <row r="43" spans="1:4" x14ac:dyDescent="0.2">
      <c r="A43" t="s">
        <v>43</v>
      </c>
      <c r="B43">
        <v>0</v>
      </c>
      <c r="C43" t="s">
        <v>43</v>
      </c>
      <c r="D43">
        <v>0.46215581702140862</v>
      </c>
    </row>
    <row r="44" spans="1:4" x14ac:dyDescent="0.2">
      <c r="A44" t="s">
        <v>44</v>
      </c>
      <c r="B44">
        <v>6</v>
      </c>
      <c r="C44" t="s">
        <v>44</v>
      </c>
      <c r="D44">
        <v>15</v>
      </c>
    </row>
    <row r="45" spans="1:4" x14ac:dyDescent="0.2">
      <c r="A45" t="s">
        <v>45</v>
      </c>
      <c r="B45">
        <v>74</v>
      </c>
      <c r="C45" t="s">
        <v>45</v>
      </c>
      <c r="D45">
        <v>71</v>
      </c>
    </row>
    <row r="46" spans="1:4" x14ac:dyDescent="0.2">
      <c r="A46" t="s">
        <v>46</v>
      </c>
      <c r="B46">
        <v>80</v>
      </c>
      <c r="C46" t="s">
        <v>46</v>
      </c>
      <c r="D46">
        <v>86</v>
      </c>
    </row>
    <row r="47" spans="1:4" x14ac:dyDescent="0.2">
      <c r="A47" t="s">
        <v>47</v>
      </c>
      <c r="B47">
        <v>616</v>
      </c>
      <c r="C47" t="s">
        <v>47</v>
      </c>
      <c r="D47">
        <v>616</v>
      </c>
    </row>
    <row r="48" spans="1:4" x14ac:dyDescent="0.2">
      <c r="A48" t="s">
        <v>48</v>
      </c>
      <c r="B48">
        <v>8</v>
      </c>
      <c r="C48" t="s">
        <v>48</v>
      </c>
      <c r="D48">
        <v>8</v>
      </c>
    </row>
    <row r="49" spans="1:4" ht="17" thickBot="1" x14ac:dyDescent="0.25">
      <c r="A49" s="4" t="s">
        <v>66</v>
      </c>
      <c r="B49" s="4">
        <v>2.5613595038748893</v>
      </c>
      <c r="C49" s="4" t="s">
        <v>66</v>
      </c>
      <c r="D49" s="4">
        <v>6.5134453928508593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3822A0-F895-1B4E-8A98-39C47DBB2589}">
  <dimension ref="A1:C44"/>
  <sheetViews>
    <sheetView zoomScale="68" workbookViewId="0">
      <selection activeCell="D48" sqref="D48"/>
    </sheetView>
  </sheetViews>
  <sheetFormatPr baseColWidth="10" defaultRowHeight="16" x14ac:dyDescent="0.2"/>
  <cols>
    <col min="1" max="1" width="29.6640625" customWidth="1"/>
    <col min="2" max="2" width="37" customWidth="1"/>
    <col min="3" max="3" width="28.33203125" customWidth="1"/>
  </cols>
  <sheetData>
    <row r="1" spans="1:3" x14ac:dyDescent="0.2">
      <c r="A1" s="16" t="s">
        <v>67</v>
      </c>
      <c r="B1" s="17" t="s">
        <v>68</v>
      </c>
      <c r="C1" s="17" t="s">
        <v>69</v>
      </c>
    </row>
    <row r="2" spans="1:3" x14ac:dyDescent="0.2">
      <c r="A2" s="18" t="s">
        <v>70</v>
      </c>
      <c r="B2" s="19">
        <v>9191</v>
      </c>
      <c r="C2" s="18">
        <v>4.6500000000000004</v>
      </c>
    </row>
    <row r="3" spans="1:3" x14ac:dyDescent="0.2">
      <c r="A3" s="18" t="s">
        <v>71</v>
      </c>
      <c r="B3" s="19">
        <v>2621</v>
      </c>
      <c r="C3" s="18">
        <v>18.149999999999999</v>
      </c>
    </row>
    <row r="4" spans="1:3" x14ac:dyDescent="0.2">
      <c r="A4" s="18" t="s">
        <v>72</v>
      </c>
      <c r="B4" s="19">
        <v>1419</v>
      </c>
      <c r="C4" s="18">
        <v>11.36</v>
      </c>
    </row>
    <row r="5" spans="1:3" x14ac:dyDescent="0.2">
      <c r="A5" s="18" t="s">
        <v>73</v>
      </c>
      <c r="B5" s="19">
        <v>2900</v>
      </c>
      <c r="C5" s="18">
        <v>6.75</v>
      </c>
    </row>
    <row r="11" spans="1:3" x14ac:dyDescent="0.2">
      <c r="A11" s="1" t="s">
        <v>74</v>
      </c>
      <c r="B11">
        <f>SUMPRODUCT(B2:B5,C2:C5)/SUM(B2:B5)</f>
        <v>7.8113037009484829</v>
      </c>
    </row>
    <row r="26" spans="1:1" x14ac:dyDescent="0.2">
      <c r="A26" s="1"/>
    </row>
    <row r="28" spans="1:1" x14ac:dyDescent="0.2">
      <c r="A28" s="7" t="s">
        <v>86</v>
      </c>
    </row>
    <row r="31" spans="1:1" x14ac:dyDescent="0.2">
      <c r="A31" t="s">
        <v>75</v>
      </c>
    </row>
    <row r="32" spans="1:1" x14ac:dyDescent="0.2">
      <c r="A32" t="s">
        <v>76</v>
      </c>
    </row>
    <row r="33" spans="1:1" x14ac:dyDescent="0.2">
      <c r="A33" t="s">
        <v>77</v>
      </c>
    </row>
    <row r="34" spans="1:1" x14ac:dyDescent="0.2">
      <c r="A34" t="s">
        <v>78</v>
      </c>
    </row>
    <row r="36" spans="1:1" x14ac:dyDescent="0.2">
      <c r="A36" t="s">
        <v>79</v>
      </c>
    </row>
    <row r="38" spans="1:1" x14ac:dyDescent="0.2">
      <c r="A38" t="s">
        <v>80</v>
      </c>
    </row>
    <row r="39" spans="1:1" x14ac:dyDescent="0.2">
      <c r="A39" t="s">
        <v>81</v>
      </c>
    </row>
    <row r="40" spans="1:1" x14ac:dyDescent="0.2">
      <c r="A40" t="s">
        <v>82</v>
      </c>
    </row>
    <row r="41" spans="1:1" x14ac:dyDescent="0.2">
      <c r="A41" t="s">
        <v>83</v>
      </c>
    </row>
    <row r="43" spans="1:1" x14ac:dyDescent="0.2">
      <c r="A43" t="s">
        <v>84</v>
      </c>
    </row>
    <row r="44" spans="1:1" x14ac:dyDescent="0.2">
      <c r="A44" t="s">
        <v>85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098DE-662B-284E-82C3-CA299CED3FA5}">
  <dimension ref="A1:H16"/>
  <sheetViews>
    <sheetView zoomScale="125" workbookViewId="0">
      <selection activeCell="G19" sqref="G19"/>
    </sheetView>
  </sheetViews>
  <sheetFormatPr baseColWidth="10" defaultRowHeight="16" x14ac:dyDescent="0.2"/>
  <cols>
    <col min="7" max="7" width="17.1640625" customWidth="1"/>
    <col min="8" max="8" width="27.83203125" customWidth="1"/>
  </cols>
  <sheetData>
    <row r="1" spans="1:8" ht="34" x14ac:dyDescent="0.2">
      <c r="A1" s="1" t="s">
        <v>87</v>
      </c>
      <c r="C1" s="11" t="s">
        <v>61</v>
      </c>
      <c r="D1" s="11"/>
      <c r="G1" s="10" t="s">
        <v>53</v>
      </c>
      <c r="H1" s="10"/>
    </row>
    <row r="2" spans="1:8" x14ac:dyDescent="0.2">
      <c r="A2">
        <v>27</v>
      </c>
      <c r="D2" s="7"/>
      <c r="E2" s="7"/>
    </row>
    <row r="3" spans="1:8" x14ac:dyDescent="0.2">
      <c r="A3">
        <v>25</v>
      </c>
      <c r="C3" t="s">
        <v>55</v>
      </c>
      <c r="D3" s="1">
        <f>QUARTILE(A2:A9,1)</f>
        <v>23.75</v>
      </c>
      <c r="E3" s="1"/>
      <c r="G3" t="s">
        <v>36</v>
      </c>
      <c r="H3">
        <v>25.5</v>
      </c>
    </row>
    <row r="4" spans="1:8" x14ac:dyDescent="0.2">
      <c r="A4">
        <v>20</v>
      </c>
      <c r="C4" t="s">
        <v>56</v>
      </c>
      <c r="D4">
        <f>QUARTILE(A2:A9,2)</f>
        <v>26</v>
      </c>
      <c r="G4" t="s">
        <v>37</v>
      </c>
      <c r="H4">
        <v>2.0788046015507495</v>
      </c>
    </row>
    <row r="5" spans="1:8" x14ac:dyDescent="0.2">
      <c r="A5">
        <v>15</v>
      </c>
      <c r="C5" t="s">
        <v>57</v>
      </c>
      <c r="D5" s="1">
        <f>QUARTILE(A2:A9,3)</f>
        <v>28.5</v>
      </c>
      <c r="E5" s="1"/>
      <c r="G5" s="1" t="s">
        <v>38</v>
      </c>
      <c r="H5" s="1">
        <v>26</v>
      </c>
    </row>
    <row r="6" spans="1:8" ht="68" x14ac:dyDescent="0.2">
      <c r="A6">
        <v>30</v>
      </c>
      <c r="C6" s="12" t="s">
        <v>62</v>
      </c>
      <c r="D6">
        <f>D5-D3</f>
        <v>4.75</v>
      </c>
      <c r="G6" t="s">
        <v>39</v>
      </c>
      <c r="H6">
        <v>25</v>
      </c>
    </row>
    <row r="7" spans="1:8" x14ac:dyDescent="0.2">
      <c r="A7">
        <v>34</v>
      </c>
      <c r="G7" t="s">
        <v>40</v>
      </c>
      <c r="H7">
        <v>5.8797473220733361</v>
      </c>
    </row>
    <row r="8" spans="1:8" x14ac:dyDescent="0.2">
      <c r="A8">
        <v>28</v>
      </c>
      <c r="G8" t="s">
        <v>41</v>
      </c>
      <c r="H8">
        <v>34.571428571428569</v>
      </c>
    </row>
    <row r="9" spans="1:8" x14ac:dyDescent="0.2">
      <c r="A9">
        <v>25</v>
      </c>
      <c r="G9" t="s">
        <v>42</v>
      </c>
      <c r="H9">
        <v>0.47715319991803895</v>
      </c>
    </row>
    <row r="10" spans="1:8" x14ac:dyDescent="0.2">
      <c r="G10" t="s">
        <v>43</v>
      </c>
      <c r="H10">
        <v>-0.56223251491719672</v>
      </c>
    </row>
    <row r="11" spans="1:8" x14ac:dyDescent="0.2">
      <c r="G11" t="s">
        <v>44</v>
      </c>
      <c r="H11">
        <v>19</v>
      </c>
    </row>
    <row r="12" spans="1:8" x14ac:dyDescent="0.2">
      <c r="G12" s="1" t="s">
        <v>45</v>
      </c>
      <c r="H12" s="1">
        <v>15</v>
      </c>
    </row>
    <row r="13" spans="1:8" x14ac:dyDescent="0.2">
      <c r="G13" s="1" t="s">
        <v>46</v>
      </c>
      <c r="H13" s="1">
        <v>34</v>
      </c>
    </row>
    <row r="14" spans="1:8" x14ac:dyDescent="0.2">
      <c r="G14" t="s">
        <v>47</v>
      </c>
      <c r="H14">
        <v>204</v>
      </c>
    </row>
    <row r="15" spans="1:8" x14ac:dyDescent="0.2">
      <c r="G15" t="s">
        <v>48</v>
      </c>
      <c r="H15">
        <v>8</v>
      </c>
    </row>
    <row r="16" spans="1:8" ht="17" thickBot="1" x14ac:dyDescent="0.25">
      <c r="G16" s="4" t="s">
        <v>49</v>
      </c>
      <c r="H16" s="4">
        <v>4.9155917751495783</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45D7B5D-6D57-B54A-A075-630AA275F5D4}">
  <dimension ref="A1:H45"/>
  <sheetViews>
    <sheetView topLeftCell="A16" zoomScale="109" workbookViewId="0">
      <selection activeCell="D43" sqref="D43"/>
    </sheetView>
  </sheetViews>
  <sheetFormatPr baseColWidth="10" defaultRowHeight="16" x14ac:dyDescent="0.2"/>
  <cols>
    <col min="1" max="1" width="50.1640625" customWidth="1"/>
  </cols>
  <sheetData>
    <row r="1" spans="1:8" x14ac:dyDescent="0.2">
      <c r="A1" s="1" t="s">
        <v>88</v>
      </c>
      <c r="B1" s="1" t="s">
        <v>89</v>
      </c>
    </row>
    <row r="2" spans="1:8" x14ac:dyDescent="0.2">
      <c r="A2">
        <v>547</v>
      </c>
      <c r="B2">
        <v>100</v>
      </c>
    </row>
    <row r="4" spans="1:8" ht="34" x14ac:dyDescent="0.2">
      <c r="A4" s="22" t="s">
        <v>93</v>
      </c>
      <c r="B4">
        <f>A2-B2</f>
        <v>447</v>
      </c>
      <c r="C4">
        <f>A2+B2</f>
        <v>647</v>
      </c>
    </row>
    <row r="5" spans="1:8" x14ac:dyDescent="0.2">
      <c r="A5" s="20" t="s">
        <v>90</v>
      </c>
      <c r="B5">
        <f>A2-2*B2</f>
        <v>347</v>
      </c>
      <c r="C5">
        <f>A2+2*B2</f>
        <v>747</v>
      </c>
    </row>
    <row r="6" spans="1:8" x14ac:dyDescent="0.2">
      <c r="A6" s="21" t="s">
        <v>91</v>
      </c>
      <c r="B6">
        <f>A2-3*B2</f>
        <v>247</v>
      </c>
      <c r="C6">
        <f>A2+3*B2</f>
        <v>847</v>
      </c>
    </row>
    <row r="11" spans="1:8" ht="102" x14ac:dyDescent="0.2">
      <c r="A11" s="12" t="s">
        <v>94</v>
      </c>
      <c r="H11" t="s">
        <v>92</v>
      </c>
    </row>
    <row r="13" spans="1:8" x14ac:dyDescent="0.2">
      <c r="A13" t="s">
        <v>95</v>
      </c>
    </row>
    <row r="15" spans="1:8" x14ac:dyDescent="0.2">
      <c r="A15" t="s">
        <v>97</v>
      </c>
    </row>
    <row r="17" spans="1:1" x14ac:dyDescent="0.2">
      <c r="A17" t="s">
        <v>98</v>
      </c>
    </row>
    <row r="22" spans="1:1" x14ac:dyDescent="0.2">
      <c r="A22" s="36" t="s">
        <v>317</v>
      </c>
    </row>
    <row r="45" spans="1:1" x14ac:dyDescent="0.2">
      <c r="A45" s="41"/>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5F9AED-D86E-D244-AD66-173FAF6BA4C4}">
  <dimension ref="A1:H16"/>
  <sheetViews>
    <sheetView zoomScale="125" workbookViewId="0">
      <selection activeCell="A2" sqref="A2:A6"/>
    </sheetView>
  </sheetViews>
  <sheetFormatPr baseColWidth="10" defaultRowHeight="16" x14ac:dyDescent="0.2"/>
  <cols>
    <col min="3" max="4" width="22.6640625" customWidth="1"/>
  </cols>
  <sheetData>
    <row r="1" spans="1:8" ht="34" x14ac:dyDescent="0.2">
      <c r="A1" t="s">
        <v>96</v>
      </c>
      <c r="C1" s="10" t="s">
        <v>53</v>
      </c>
      <c r="D1" s="10"/>
      <c r="F1" s="11" t="s">
        <v>61</v>
      </c>
      <c r="G1" s="11"/>
    </row>
    <row r="2" spans="1:8" x14ac:dyDescent="0.2">
      <c r="A2">
        <v>10</v>
      </c>
      <c r="G2" s="7" t="s">
        <v>0</v>
      </c>
      <c r="H2" s="7"/>
    </row>
    <row r="3" spans="1:8" x14ac:dyDescent="0.2">
      <c r="A3">
        <v>20</v>
      </c>
      <c r="C3" t="s">
        <v>36</v>
      </c>
      <c r="D3" s="1">
        <v>15</v>
      </c>
      <c r="F3" t="s">
        <v>55</v>
      </c>
      <c r="G3" s="1">
        <f>QUARTILE(A2:A6,1)</f>
        <v>12</v>
      </c>
      <c r="H3" s="1"/>
    </row>
    <row r="4" spans="1:8" x14ac:dyDescent="0.2">
      <c r="A4">
        <v>12</v>
      </c>
      <c r="C4" t="s">
        <v>37</v>
      </c>
      <c r="D4">
        <v>1.7888543819998317</v>
      </c>
      <c r="F4" t="s">
        <v>56</v>
      </c>
      <c r="G4">
        <f>QUARTILE(A2:A6,2)</f>
        <v>16</v>
      </c>
    </row>
    <row r="5" spans="1:8" x14ac:dyDescent="0.2">
      <c r="A5">
        <v>17</v>
      </c>
      <c r="C5" t="s">
        <v>38</v>
      </c>
      <c r="D5" s="1">
        <v>16</v>
      </c>
      <c r="F5" t="s">
        <v>57</v>
      </c>
      <c r="G5" s="1">
        <f>QUARTILE(A2:A6,3)</f>
        <v>17</v>
      </c>
      <c r="H5" s="1"/>
    </row>
    <row r="6" spans="1:8" ht="68" x14ac:dyDescent="0.2">
      <c r="A6">
        <v>16</v>
      </c>
      <c r="C6" t="s">
        <v>39</v>
      </c>
      <c r="D6" t="e">
        <v>#N/A</v>
      </c>
      <c r="F6" s="12" t="s">
        <v>62</v>
      </c>
      <c r="G6">
        <f>G5-G3</f>
        <v>5</v>
      </c>
    </row>
    <row r="7" spans="1:8" x14ac:dyDescent="0.2">
      <c r="C7" t="s">
        <v>40</v>
      </c>
      <c r="D7">
        <v>4</v>
      </c>
    </row>
    <row r="8" spans="1:8" x14ac:dyDescent="0.2">
      <c r="C8" t="s">
        <v>41</v>
      </c>
      <c r="D8">
        <v>16</v>
      </c>
    </row>
    <row r="9" spans="1:8" x14ac:dyDescent="0.2">
      <c r="C9" t="s">
        <v>42</v>
      </c>
      <c r="D9">
        <v>-1.41796875</v>
      </c>
    </row>
    <row r="10" spans="1:8" x14ac:dyDescent="0.2">
      <c r="C10" t="s">
        <v>43</v>
      </c>
      <c r="D10">
        <v>-0.1171875</v>
      </c>
    </row>
    <row r="11" spans="1:8" x14ac:dyDescent="0.2">
      <c r="C11" s="1" t="s">
        <v>44</v>
      </c>
      <c r="D11" s="1">
        <v>10</v>
      </c>
    </row>
    <row r="12" spans="1:8" x14ac:dyDescent="0.2">
      <c r="C12" t="s">
        <v>45</v>
      </c>
      <c r="D12">
        <v>10</v>
      </c>
    </row>
    <row r="13" spans="1:8" x14ac:dyDescent="0.2">
      <c r="C13" t="s">
        <v>46</v>
      </c>
      <c r="D13">
        <v>20</v>
      </c>
    </row>
    <row r="14" spans="1:8" x14ac:dyDescent="0.2">
      <c r="C14" t="s">
        <v>47</v>
      </c>
      <c r="D14">
        <v>75</v>
      </c>
    </row>
    <row r="15" spans="1:8" x14ac:dyDescent="0.2">
      <c r="C15" t="s">
        <v>48</v>
      </c>
      <c r="D15">
        <v>5</v>
      </c>
    </row>
    <row r="16" spans="1:8" ht="17" thickBot="1" x14ac:dyDescent="0.25">
      <c r="C16" s="4" t="s">
        <v>49</v>
      </c>
      <c r="D16" s="4">
        <v>4.9666559928150553</v>
      </c>
    </row>
  </sheetData>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AC0F2B-2133-0643-B8D0-D8A9D780518B}">
  <dimension ref="A1:E6"/>
  <sheetViews>
    <sheetView zoomScale="150" workbookViewId="0">
      <selection activeCell="I29" sqref="I29"/>
    </sheetView>
  </sheetViews>
  <sheetFormatPr baseColWidth="10" defaultRowHeight="16" x14ac:dyDescent="0.2"/>
  <cols>
    <col min="1" max="1" width="32.83203125" customWidth="1"/>
  </cols>
  <sheetData>
    <row r="1" spans="1:5" ht="20" x14ac:dyDescent="0.2">
      <c r="A1" s="13" t="s">
        <v>99</v>
      </c>
      <c r="B1" s="1" t="s">
        <v>100</v>
      </c>
    </row>
    <row r="2" spans="1:5" x14ac:dyDescent="0.2">
      <c r="A2" s="23">
        <v>15</v>
      </c>
      <c r="B2" s="23">
        <v>15</v>
      </c>
      <c r="E2" s="1">
        <f>SUMPRODUCT(A2:A6,B2:B6)/SUM(B2:B6)</f>
        <v>7.2941176470588234</v>
      </c>
    </row>
    <row r="3" spans="1:5" x14ac:dyDescent="0.2">
      <c r="A3" s="23">
        <v>14</v>
      </c>
      <c r="B3" s="23">
        <v>15</v>
      </c>
    </row>
    <row r="4" spans="1:5" x14ac:dyDescent="0.2">
      <c r="A4" s="23">
        <v>4</v>
      </c>
      <c r="B4" s="23">
        <v>30</v>
      </c>
    </row>
    <row r="5" spans="1:5" x14ac:dyDescent="0.2">
      <c r="A5" s="23">
        <v>3</v>
      </c>
      <c r="B5" s="23">
        <v>15</v>
      </c>
    </row>
    <row r="6" spans="1:5" x14ac:dyDescent="0.2">
      <c r="A6" s="23">
        <v>2</v>
      </c>
      <c r="B6" s="23">
        <v>10</v>
      </c>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09527C-47EC-E749-B4FB-BED3882613A6}">
  <dimension ref="A1:W51"/>
  <sheetViews>
    <sheetView zoomScale="61" workbookViewId="0">
      <selection activeCell="F6" sqref="F6"/>
    </sheetView>
  </sheetViews>
  <sheetFormatPr baseColWidth="10" defaultRowHeight="16" x14ac:dyDescent="0.2"/>
  <cols>
    <col min="1" max="1" width="36.5" customWidth="1"/>
    <col min="2" max="2" width="19.1640625" customWidth="1"/>
    <col min="17" max="17" width="18.1640625" customWidth="1"/>
    <col min="18" max="18" width="34.33203125" customWidth="1"/>
    <col min="21" max="21" width="19.5" customWidth="1"/>
    <col min="22" max="22" width="24.33203125" customWidth="1"/>
  </cols>
  <sheetData>
    <row r="1" spans="1:23" ht="17" x14ac:dyDescent="0.2">
      <c r="A1" s="24" t="s">
        <v>101</v>
      </c>
      <c r="B1" s="25" t="s">
        <v>102</v>
      </c>
      <c r="D1" s="25" t="s">
        <v>102</v>
      </c>
      <c r="Q1" s="10" t="s">
        <v>53</v>
      </c>
      <c r="R1" s="10"/>
      <c r="U1" s="11" t="s">
        <v>61</v>
      </c>
      <c r="V1" s="11"/>
    </row>
    <row r="2" spans="1:23" x14ac:dyDescent="0.2">
      <c r="A2" s="26" t="s">
        <v>103</v>
      </c>
      <c r="B2" s="27">
        <v>66772</v>
      </c>
      <c r="D2">
        <v>66772</v>
      </c>
      <c r="V2" s="7" t="s">
        <v>0</v>
      </c>
    </row>
    <row r="3" spans="1:23" x14ac:dyDescent="0.2">
      <c r="A3" s="26" t="s">
        <v>104</v>
      </c>
      <c r="B3" s="27">
        <v>84101</v>
      </c>
      <c r="D3">
        <v>84101</v>
      </c>
      <c r="Q3" s="1" t="s">
        <v>36</v>
      </c>
      <c r="R3" s="1">
        <v>72342.94</v>
      </c>
      <c r="U3" t="s">
        <v>55</v>
      </c>
      <c r="V3" s="1">
        <f>QUARTILE(D2:D51,1)</f>
        <v>56799.5</v>
      </c>
    </row>
    <row r="4" spans="1:23" x14ac:dyDescent="0.2">
      <c r="A4" s="26" t="s">
        <v>105</v>
      </c>
      <c r="B4" s="27">
        <v>138192</v>
      </c>
      <c r="D4">
        <v>138192</v>
      </c>
      <c r="G4" s="1" t="s">
        <v>315</v>
      </c>
      <c r="Q4" t="s">
        <v>37</v>
      </c>
      <c r="R4">
        <v>3353.3545485823538</v>
      </c>
      <c r="U4" t="s">
        <v>56</v>
      </c>
      <c r="V4" s="1">
        <f>QUARTILE(D2:D51,2)</f>
        <v>66743</v>
      </c>
    </row>
    <row r="5" spans="1:23" x14ac:dyDescent="0.2">
      <c r="A5" s="26" t="s">
        <v>106</v>
      </c>
      <c r="B5" s="27">
        <v>40835</v>
      </c>
      <c r="D5">
        <v>40835</v>
      </c>
      <c r="Q5" s="1" t="s">
        <v>38</v>
      </c>
      <c r="R5" s="1">
        <v>66743</v>
      </c>
      <c r="U5" t="s">
        <v>57</v>
      </c>
      <c r="V5" s="1">
        <f>QUARTILE(D2:D51,3)</f>
        <v>81533.25</v>
      </c>
    </row>
    <row r="6" spans="1:23" ht="34" x14ac:dyDescent="0.2">
      <c r="A6" s="26" t="s">
        <v>107</v>
      </c>
      <c r="B6" s="27">
        <v>57419</v>
      </c>
      <c r="D6">
        <v>57419</v>
      </c>
      <c r="Q6" t="s">
        <v>39</v>
      </c>
      <c r="R6" t="e">
        <v>#N/A</v>
      </c>
      <c r="U6" s="12" t="s">
        <v>62</v>
      </c>
      <c r="V6">
        <f>V5-V3</f>
        <v>24733.75</v>
      </c>
    </row>
    <row r="7" spans="1:23" x14ac:dyDescent="0.2">
      <c r="A7" s="26" t="s">
        <v>108</v>
      </c>
      <c r="B7" s="27">
        <v>116761</v>
      </c>
      <c r="D7">
        <v>116761</v>
      </c>
      <c r="Q7" s="1" t="s">
        <v>40</v>
      </c>
      <c r="R7" s="1">
        <v>23711.797410253363</v>
      </c>
    </row>
    <row r="8" spans="1:23" x14ac:dyDescent="0.2">
      <c r="A8" s="26" t="s">
        <v>109</v>
      </c>
      <c r="B8" s="27">
        <v>64828</v>
      </c>
      <c r="D8">
        <v>64828</v>
      </c>
      <c r="Q8" t="s">
        <v>41</v>
      </c>
      <c r="R8">
        <v>562249336.42489815</v>
      </c>
    </row>
    <row r="9" spans="1:23" x14ac:dyDescent="0.2">
      <c r="A9" s="26" t="s">
        <v>110</v>
      </c>
      <c r="B9" s="27">
        <v>115124</v>
      </c>
      <c r="D9">
        <v>115124</v>
      </c>
      <c r="Q9" t="s">
        <v>42</v>
      </c>
      <c r="R9">
        <v>0.5148237237753337</v>
      </c>
      <c r="U9" s="1" t="s">
        <v>155</v>
      </c>
    </row>
    <row r="10" spans="1:23" ht="85" x14ac:dyDescent="0.2">
      <c r="A10" s="26" t="s">
        <v>111</v>
      </c>
      <c r="B10" s="27">
        <v>47748</v>
      </c>
      <c r="D10">
        <v>47748</v>
      </c>
      <c r="Q10" t="s">
        <v>43</v>
      </c>
      <c r="R10">
        <v>1.0426034719989554</v>
      </c>
      <c r="U10" s="12" t="s">
        <v>156</v>
      </c>
      <c r="V10" t="s">
        <v>158</v>
      </c>
      <c r="W10" t="s">
        <v>157</v>
      </c>
    </row>
    <row r="11" spans="1:23" x14ac:dyDescent="0.2">
      <c r="A11" s="26" t="s">
        <v>112</v>
      </c>
      <c r="B11" s="27">
        <v>73103</v>
      </c>
      <c r="D11">
        <v>73103</v>
      </c>
      <c r="Q11" s="1" t="s">
        <v>44</v>
      </c>
      <c r="R11" s="1">
        <v>100132</v>
      </c>
      <c r="V11">
        <f>V3-1.5*(V6)</f>
        <v>19698.875</v>
      </c>
      <c r="W11">
        <f>V5+1.5*(V6)</f>
        <v>118633.875</v>
      </c>
    </row>
    <row r="12" spans="1:23" x14ac:dyDescent="0.2">
      <c r="A12" s="26" t="s">
        <v>113</v>
      </c>
      <c r="B12" s="27">
        <v>62546</v>
      </c>
      <c r="D12">
        <v>62546</v>
      </c>
      <c r="Q12" t="s">
        <v>45</v>
      </c>
      <c r="R12">
        <v>38060</v>
      </c>
      <c r="V12" t="s">
        <v>159</v>
      </c>
      <c r="W12" t="s">
        <v>160</v>
      </c>
    </row>
    <row r="13" spans="1:23" x14ac:dyDescent="0.2">
      <c r="A13" s="26" t="s">
        <v>114</v>
      </c>
      <c r="B13" s="27">
        <v>62899</v>
      </c>
      <c r="D13">
        <v>62899</v>
      </c>
      <c r="Q13" s="1" t="s">
        <v>46</v>
      </c>
      <c r="R13" s="1">
        <v>138192</v>
      </c>
      <c r="U13" s="1" t="s">
        <v>154</v>
      </c>
    </row>
    <row r="14" spans="1:23" x14ac:dyDescent="0.2">
      <c r="A14" s="26" t="s">
        <v>115</v>
      </c>
      <c r="B14" s="27">
        <v>73824</v>
      </c>
      <c r="D14">
        <v>73824</v>
      </c>
      <c r="F14" t="s">
        <v>153</v>
      </c>
      <c r="Q14" t="s">
        <v>47</v>
      </c>
      <c r="R14">
        <v>3617147</v>
      </c>
    </row>
    <row r="15" spans="1:23" x14ac:dyDescent="0.2">
      <c r="A15" s="26" t="s">
        <v>116</v>
      </c>
      <c r="B15" s="27">
        <v>87043</v>
      </c>
      <c r="D15">
        <v>87043</v>
      </c>
      <c r="Q15" t="s">
        <v>48</v>
      </c>
      <c r="R15">
        <v>50</v>
      </c>
    </row>
    <row r="16" spans="1:23" ht="17" thickBot="1" x14ac:dyDescent="0.25">
      <c r="A16" s="26" t="s">
        <v>117</v>
      </c>
      <c r="B16" s="27">
        <v>46844</v>
      </c>
      <c r="D16">
        <v>46844</v>
      </c>
      <c r="Q16" s="4" t="s">
        <v>49</v>
      </c>
      <c r="R16" s="4">
        <v>6738.8182621457954</v>
      </c>
    </row>
    <row r="17" spans="1:4" x14ac:dyDescent="0.2">
      <c r="A17" s="26" t="s">
        <v>118</v>
      </c>
      <c r="B17" s="27">
        <v>76505</v>
      </c>
      <c r="D17">
        <v>76505</v>
      </c>
    </row>
    <row r="18" spans="1:4" x14ac:dyDescent="0.2">
      <c r="A18" s="26" t="s">
        <v>119</v>
      </c>
      <c r="B18" s="27">
        <v>58709</v>
      </c>
      <c r="D18">
        <v>58709</v>
      </c>
    </row>
    <row r="19" spans="1:4" x14ac:dyDescent="0.2">
      <c r="A19" s="26" t="s">
        <v>120</v>
      </c>
      <c r="B19" s="27">
        <v>47051</v>
      </c>
      <c r="D19">
        <v>47051</v>
      </c>
    </row>
    <row r="20" spans="1:4" x14ac:dyDescent="0.2">
      <c r="A20" s="26" t="s">
        <v>121</v>
      </c>
      <c r="B20" s="27">
        <v>56472</v>
      </c>
      <c r="D20">
        <v>56472</v>
      </c>
    </row>
    <row r="21" spans="1:4" x14ac:dyDescent="0.2">
      <c r="A21" s="26" t="s">
        <v>122</v>
      </c>
      <c r="B21" s="27">
        <v>100158</v>
      </c>
      <c r="D21">
        <v>100158</v>
      </c>
    </row>
    <row r="22" spans="1:4" x14ac:dyDescent="0.2">
      <c r="A22" s="26" t="s">
        <v>123</v>
      </c>
      <c r="B22" s="27">
        <v>75106</v>
      </c>
      <c r="D22">
        <v>75106</v>
      </c>
    </row>
    <row r="23" spans="1:4" x14ac:dyDescent="0.2">
      <c r="A23" s="26" t="s">
        <v>124</v>
      </c>
      <c r="B23" s="27">
        <v>71154</v>
      </c>
      <c r="D23">
        <v>71154</v>
      </c>
    </row>
    <row r="24" spans="1:4" x14ac:dyDescent="0.2">
      <c r="A24" s="26" t="s">
        <v>125</v>
      </c>
      <c r="B24" s="27">
        <v>99657</v>
      </c>
      <c r="D24">
        <v>99657</v>
      </c>
    </row>
    <row r="25" spans="1:4" x14ac:dyDescent="0.2">
      <c r="A25" s="26" t="s">
        <v>126</v>
      </c>
      <c r="B25" s="27">
        <v>62958</v>
      </c>
      <c r="D25">
        <v>62958</v>
      </c>
    </row>
    <row r="26" spans="1:4" x14ac:dyDescent="0.2">
      <c r="A26" s="26" t="s">
        <v>127</v>
      </c>
      <c r="B26" s="27">
        <v>57728</v>
      </c>
      <c r="D26">
        <v>57728</v>
      </c>
    </row>
    <row r="27" spans="1:4" x14ac:dyDescent="0.2">
      <c r="A27" s="26" t="s">
        <v>128</v>
      </c>
      <c r="B27" s="27">
        <v>49303</v>
      </c>
      <c r="D27">
        <v>49303</v>
      </c>
    </row>
    <row r="28" spans="1:4" x14ac:dyDescent="0.2">
      <c r="A28" s="26" t="s">
        <v>129</v>
      </c>
      <c r="B28" s="27">
        <v>79131</v>
      </c>
      <c r="D28">
        <v>79131</v>
      </c>
    </row>
    <row r="29" spans="1:4" x14ac:dyDescent="0.2">
      <c r="A29" s="26" t="s">
        <v>130</v>
      </c>
      <c r="B29" s="27">
        <v>54230</v>
      </c>
      <c r="D29">
        <v>54230</v>
      </c>
    </row>
    <row r="30" spans="1:4" x14ac:dyDescent="0.2">
      <c r="A30" s="26" t="s">
        <v>131</v>
      </c>
      <c r="B30" s="27">
        <v>66872</v>
      </c>
      <c r="D30">
        <v>66872</v>
      </c>
    </row>
    <row r="31" spans="1:4" x14ac:dyDescent="0.2">
      <c r="A31" s="26" t="s">
        <v>132</v>
      </c>
      <c r="B31" s="27">
        <v>73885</v>
      </c>
      <c r="D31">
        <v>73885</v>
      </c>
    </row>
    <row r="32" spans="1:4" x14ac:dyDescent="0.2">
      <c r="A32" s="26" t="s">
        <v>133</v>
      </c>
      <c r="B32" s="27">
        <v>58982</v>
      </c>
      <c r="D32">
        <v>58982</v>
      </c>
    </row>
    <row r="33" spans="1:4" x14ac:dyDescent="0.2">
      <c r="A33" s="26" t="s">
        <v>134</v>
      </c>
      <c r="B33" s="27">
        <v>88693</v>
      </c>
      <c r="D33">
        <v>88693</v>
      </c>
    </row>
    <row r="34" spans="1:4" x14ac:dyDescent="0.2">
      <c r="A34" s="26" t="s">
        <v>135</v>
      </c>
      <c r="B34" s="27">
        <v>54579</v>
      </c>
      <c r="D34">
        <v>54579</v>
      </c>
    </row>
    <row r="35" spans="1:4" x14ac:dyDescent="0.2">
      <c r="A35" s="26" t="s">
        <v>136</v>
      </c>
      <c r="B35" s="27">
        <v>71866</v>
      </c>
      <c r="D35">
        <v>71866</v>
      </c>
    </row>
    <row r="36" spans="1:4" x14ac:dyDescent="0.2">
      <c r="A36" s="26" t="s">
        <v>137</v>
      </c>
      <c r="B36" s="27">
        <v>43054</v>
      </c>
      <c r="D36">
        <v>43054</v>
      </c>
    </row>
    <row r="37" spans="1:4" x14ac:dyDescent="0.2">
      <c r="A37" s="26" t="s">
        <v>138</v>
      </c>
      <c r="B37" s="27">
        <v>66714</v>
      </c>
      <c r="D37">
        <v>66714</v>
      </c>
    </row>
    <row r="38" spans="1:4" x14ac:dyDescent="0.2">
      <c r="A38" s="26" t="s">
        <v>139</v>
      </c>
      <c r="B38" s="27">
        <v>58785</v>
      </c>
      <c r="D38">
        <v>58785</v>
      </c>
    </row>
    <row r="39" spans="1:4" x14ac:dyDescent="0.2">
      <c r="A39" s="26" t="s">
        <v>140</v>
      </c>
      <c r="B39" s="27">
        <v>117438</v>
      </c>
      <c r="D39">
        <v>117438</v>
      </c>
    </row>
    <row r="40" spans="1:4" x14ac:dyDescent="0.2">
      <c r="A40" s="26" t="s">
        <v>141</v>
      </c>
      <c r="B40" s="27">
        <v>63414</v>
      </c>
      <c r="D40">
        <v>63414</v>
      </c>
    </row>
    <row r="41" spans="1:4" x14ac:dyDescent="0.2">
      <c r="A41" s="26" t="s">
        <v>142</v>
      </c>
      <c r="B41" s="27">
        <v>57480</v>
      </c>
      <c r="D41">
        <v>57480</v>
      </c>
    </row>
    <row r="42" spans="1:4" x14ac:dyDescent="0.2">
      <c r="A42" s="26" t="s">
        <v>143</v>
      </c>
      <c r="B42" s="27">
        <v>47788</v>
      </c>
      <c r="D42">
        <v>47788</v>
      </c>
    </row>
    <row r="43" spans="1:4" x14ac:dyDescent="0.2">
      <c r="A43" s="26" t="s">
        <v>144</v>
      </c>
      <c r="B43" s="27">
        <v>82334</v>
      </c>
      <c r="D43">
        <v>82334</v>
      </c>
    </row>
    <row r="44" spans="1:4" x14ac:dyDescent="0.2">
      <c r="A44" s="26" t="s">
        <v>145</v>
      </c>
      <c r="B44" s="27">
        <v>104524</v>
      </c>
      <c r="D44">
        <v>104524</v>
      </c>
    </row>
    <row r="45" spans="1:4" x14ac:dyDescent="0.2">
      <c r="A45" s="26" t="s">
        <v>146</v>
      </c>
      <c r="B45" s="27">
        <v>54515</v>
      </c>
      <c r="D45">
        <v>54515</v>
      </c>
    </row>
    <row r="46" spans="1:4" x14ac:dyDescent="0.2">
      <c r="A46" s="26" t="s">
        <v>147</v>
      </c>
      <c r="B46" s="27">
        <v>69181</v>
      </c>
      <c r="D46">
        <v>69181</v>
      </c>
    </row>
    <row r="47" spans="1:4" x14ac:dyDescent="0.2">
      <c r="A47" s="26" t="s">
        <v>148</v>
      </c>
      <c r="B47" s="27">
        <v>112722</v>
      </c>
      <c r="D47">
        <v>112722</v>
      </c>
    </row>
    <row r="48" spans="1:4" x14ac:dyDescent="0.2">
      <c r="A48" s="26" t="s">
        <v>149</v>
      </c>
      <c r="B48" s="27">
        <v>128484</v>
      </c>
      <c r="D48">
        <v>128484</v>
      </c>
    </row>
    <row r="49" spans="1:4" x14ac:dyDescent="0.2">
      <c r="A49" s="26" t="s">
        <v>150</v>
      </c>
      <c r="B49" s="27">
        <v>38060</v>
      </c>
      <c r="D49">
        <v>38060</v>
      </c>
    </row>
    <row r="50" spans="1:4" x14ac:dyDescent="0.2">
      <c r="A50" s="26" t="s">
        <v>151</v>
      </c>
      <c r="B50" s="27">
        <v>74983</v>
      </c>
      <c r="D50">
        <v>74983</v>
      </c>
    </row>
    <row r="51" spans="1:4" x14ac:dyDescent="0.2">
      <c r="A51" s="26" t="s">
        <v>152</v>
      </c>
      <c r="B51" s="27">
        <v>56593</v>
      </c>
      <c r="D51">
        <v>56593</v>
      </c>
    </row>
  </sheetData>
  <autoFilter ref="D1:D51" xr:uid="{6509527C-47EC-E749-B4FB-BED3882613A6}"/>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4" baseType="variant">
      <vt:variant>
        <vt:lpstr>Worksheets</vt:lpstr>
      </vt:variant>
      <vt:variant>
        <vt:i4>18</vt:i4>
      </vt:variant>
      <vt:variant>
        <vt:lpstr>Named Ranges</vt:lpstr>
      </vt:variant>
      <vt:variant>
        <vt:i4>2</vt:i4>
      </vt:variant>
    </vt:vector>
  </HeadingPairs>
  <TitlesOfParts>
    <vt:vector size="20" baseType="lpstr">
      <vt:lpstr>Pb1_IQR_Boxplot</vt:lpstr>
      <vt:lpstr>LA_2</vt:lpstr>
      <vt:lpstr>golf_3</vt:lpstr>
      <vt:lpstr>4_MF_Weighted_Mean</vt:lpstr>
      <vt:lpstr>5_1_Box</vt:lpstr>
      <vt:lpstr>6_GMAT</vt:lpstr>
      <vt:lpstr>7 &amp; 18</vt:lpstr>
      <vt:lpstr>8_$_Maturity</vt:lpstr>
      <vt:lpstr>9_Household_Mean_Median_skew</vt:lpstr>
      <vt:lpstr>10_0.0076_4_decimal</vt:lpstr>
      <vt:lpstr>11_atlanta</vt:lpstr>
      <vt:lpstr>12_age_cell</vt:lpstr>
      <vt:lpstr>13_patients</vt:lpstr>
      <vt:lpstr>14_Z-score</vt:lpstr>
      <vt:lpstr>15_Ipad_outliers_IQR</vt:lpstr>
      <vt:lpstr>Q1_16_top_companies</vt:lpstr>
      <vt:lpstr>17_scatter_regression</vt:lpstr>
      <vt:lpstr>_STDS_DG10128107</vt:lpstr>
      <vt:lpstr>ST_Automobile</vt:lpstr>
      <vt:lpstr>ST_Public</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Thomas A. Williams</dc:creator>
  <cp:lastModifiedBy>Krishna Damarla1</cp:lastModifiedBy>
  <dcterms:created xsi:type="dcterms:W3CDTF">2013-02-16T17:07:26Z</dcterms:created>
  <dcterms:modified xsi:type="dcterms:W3CDTF">2024-01-24T16:59:04Z</dcterms:modified>
</cp:coreProperties>
</file>